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entrum-sucha\OPEN\Fundusz Pożyczkowy SKAWA+\Regulamin Funduszu Skawa+ od 01.03.2023 r\"/>
    </mc:Choice>
  </mc:AlternateContent>
  <xr:revisionPtr revIDLastSave="0" documentId="13_ncr:1_{AEA72690-76D8-4C19-945F-436DCEC73513}" xr6:coauthVersionLast="47" xr6:coauthVersionMax="47" xr10:uidLastSave="{00000000-0000-0000-0000-000000000000}"/>
  <workbookProtection workbookAlgorithmName="SHA-512" workbookHashValue="PQD1Fw2A39Qmo/Q8HhCv2doYaAhsN4P6vowgprLfbBEcVwvPVfbnifTwQMWA2OnfbvznN6UgN7dTEWwgkUdZuw==" workbookSaltValue="FfeBN5igB5obtt/Gnn7o/A==" workbookSpinCount="100000" lockStructure="1"/>
  <bookViews>
    <workbookView xWindow="0" yWindow="0" windowWidth="28785" windowHeight="15600" firstSheet="5" activeTab="5" xr2:uid="{00000000-000D-0000-FFFF-FFFF00000000}"/>
  </bookViews>
  <sheets>
    <sheet name="03. Formularz Wniosku " sheetId="1" r:id="rId1"/>
    <sheet name="04. Prognozy finansowe" sheetId="3" r:id="rId2"/>
    <sheet name="05. Oświadczenia" sheetId="5" r:id="rId3"/>
    <sheet name="06. Oświadczenie o MŚP" sheetId="22" r:id="rId4"/>
    <sheet name="09. Kwestionariusz osobisty wn" sheetId="14" r:id="rId5"/>
    <sheet name="09. Kwestionariusz osobisty por" sheetId="21" r:id="rId6"/>
    <sheet name="07. BIG wnioskodawca firma" sheetId="12" r:id="rId7"/>
    <sheet name="08. BIG wnioskodawca konsument" sheetId="15" r:id="rId8"/>
    <sheet name="08. BIG małżonek wnioskodawcy" sheetId="20" r:id="rId9"/>
    <sheet name="07. BIG poręczyciel firma" sheetId="16" r:id="rId10"/>
    <sheet name="08. BIG poręczyciel konsument" sheetId="18" r:id="rId11"/>
    <sheet name="08. BIG małżonek poręczyciela" sheetId="19" r:id="rId12"/>
    <sheet name="10. Klauzula informacyjna" sheetId="23" r:id="rId13"/>
    <sheet name="Lista sprawdzająca" sheetId="26" r:id="rId14"/>
    <sheet name="Osoby do podpisania umowy" sheetId="11" r:id="rId15"/>
    <sheet name="Arkusz oceny wniosku" sheetId="28" state="hidden" r:id="rId16"/>
    <sheet name="Wyliczenia do ratingu" sheetId="25" state="hidden" r:id="rId17"/>
    <sheet name="Rejestr" sheetId="24" state="hidden" r:id="rId18"/>
    <sheet name="wzór" sheetId="13" state="hidden" r:id="rId19"/>
    <sheet name="Rating" sheetId="29" state="hidden" r:id="rId20"/>
    <sheet name="Arkusz2" sheetId="2" state="hidden" r:id="rId21"/>
  </sheets>
  <definedNames>
    <definedName name="bra">Arkusz2!$H$2:$H$6</definedName>
    <definedName name="cel">Arkusz2!$F$2:$F$4</definedName>
    <definedName name="DZIAŁA">Arkusz2!$E$2:$E$14</definedName>
    <definedName name="MSP">Arkusz2!$G$2:$G$5</definedName>
    <definedName name="niedot">Arkusz2!$B$7:$B$9</definedName>
    <definedName name="POWI">Arkusz2!$D$2:$D$24</definedName>
    <definedName name="sektor">Arkusz2!$I$2:$I$17</definedName>
    <definedName name="TAKNIE">Arkusz2!$B$3:$B$4</definedName>
    <definedName name="WOJE">Arkusz2!$C$2:$C$18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0" i="21" l="1"/>
  <c r="A312" i="21" s="1"/>
  <c r="B296" i="21"/>
  <c r="B297" i="21" s="1"/>
  <c r="B298" i="21" s="1"/>
  <c r="A281" i="21"/>
  <c r="A184" i="21"/>
  <c r="A196" i="21" s="1"/>
  <c r="B180" i="21"/>
  <c r="B181" i="21" s="1"/>
  <c r="B182" i="21" s="1"/>
  <c r="A165" i="21"/>
  <c r="A301" i="14"/>
  <c r="B304" i="14" s="1"/>
  <c r="B306" i="14" s="1"/>
  <c r="B297" i="14"/>
  <c r="B298" i="14" s="1"/>
  <c r="B299" i="14" s="1"/>
  <c r="A282" i="14"/>
  <c r="A313" i="14" l="1"/>
  <c r="A320" i="14" s="1"/>
  <c r="A332" i="14" s="1"/>
  <c r="B313" i="21"/>
  <c r="B316" i="21" s="1"/>
  <c r="A319" i="21"/>
  <c r="B303" i="21"/>
  <c r="B305" i="21" s="1"/>
  <c r="B197" i="21"/>
  <c r="B200" i="21" s="1"/>
  <c r="A203" i="21"/>
  <c r="B187" i="21"/>
  <c r="B189" i="21" s="1"/>
  <c r="B314" i="14"/>
  <c r="B317" i="14" s="1"/>
  <c r="U83" i="1"/>
  <c r="B321" i="14" l="1"/>
  <c r="B329" i="14" s="1"/>
  <c r="B320" i="21"/>
  <c r="B328" i="21" s="1"/>
  <c r="A331" i="21"/>
  <c r="B204" i="21"/>
  <c r="B212" i="21" s="1"/>
  <c r="A215" i="21"/>
  <c r="B334" i="14"/>
  <c r="B336" i="14" s="1"/>
  <c r="A340" i="14"/>
  <c r="A344" i="14" s="1"/>
  <c r="A350" i="14" s="1"/>
  <c r="B302" i="22"/>
  <c r="A186" i="14"/>
  <c r="A198" i="14" s="1"/>
  <c r="B182" i="14"/>
  <c r="B183" i="14" s="1"/>
  <c r="B184" i="14" s="1"/>
  <c r="A167" i="14"/>
  <c r="A339" i="21" l="1"/>
  <c r="A343" i="21" s="1"/>
  <c r="A349" i="21" s="1"/>
  <c r="B333" i="21"/>
  <c r="B335" i="21" s="1"/>
  <c r="A223" i="21"/>
  <c r="A227" i="21" s="1"/>
  <c r="A233" i="21" s="1"/>
  <c r="B217" i="21"/>
  <c r="B219" i="21" s="1"/>
  <c r="A373" i="14"/>
  <c r="A376" i="14" s="1"/>
  <c r="B352" i="14"/>
  <c r="B353" i="14" s="1"/>
  <c r="B354" i="14" s="1"/>
  <c r="B355" i="14" s="1"/>
  <c r="B357" i="14" s="1"/>
  <c r="B364" i="14" s="1"/>
  <c r="B367" i="14" s="1"/>
  <c r="B370" i="14" s="1"/>
  <c r="B189" i="14"/>
  <c r="B191" i="14" s="1"/>
  <c r="B199" i="14"/>
  <c r="B202" i="14" s="1"/>
  <c r="A205" i="14"/>
  <c r="D3" i="25"/>
  <c r="K7" i="29"/>
  <c r="D16" i="25"/>
  <c r="O9" i="29" s="1"/>
  <c r="D30" i="2"/>
  <c r="AA31" i="29"/>
  <c r="AA32" i="29"/>
  <c r="AA33" i="29"/>
  <c r="AA34" i="29"/>
  <c r="AA35" i="29"/>
  <c r="AA36" i="29"/>
  <c r="AA30" i="29"/>
  <c r="L53" i="29"/>
  <c r="H54" i="29" s="1"/>
  <c r="L54" i="29"/>
  <c r="H55" i="29" s="1"/>
  <c r="L55" i="29"/>
  <c r="L52" i="29"/>
  <c r="H53" i="29" s="1"/>
  <c r="H52" i="29"/>
  <c r="O44" i="29"/>
  <c r="A26" i="29"/>
  <c r="B30" i="29" s="1"/>
  <c r="B31" i="29" s="1"/>
  <c r="B32" i="29" s="1"/>
  <c r="B24" i="29"/>
  <c r="B21" i="29"/>
  <c r="O10" i="29"/>
  <c r="K10" i="29"/>
  <c r="K9" i="29"/>
  <c r="K8" i="29"/>
  <c r="B7" i="29"/>
  <c r="B8" i="29" s="1"/>
  <c r="B9" i="29" s="1"/>
  <c r="B10" i="29" s="1"/>
  <c r="B11" i="29" s="1"/>
  <c r="J11" i="25"/>
  <c r="I11" i="25" s="1"/>
  <c r="D29" i="2"/>
  <c r="K16" i="21"/>
  <c r="J16" i="21"/>
  <c r="I16" i="21"/>
  <c r="V16" i="21"/>
  <c r="A4" i="26"/>
  <c r="A5" i="26" s="1"/>
  <c r="A6" i="26" s="1"/>
  <c r="A7" i="26" s="1"/>
  <c r="K34" i="21"/>
  <c r="V34" i="21" s="1"/>
  <c r="K33" i="21"/>
  <c r="V33" i="21" s="1"/>
  <c r="K32" i="21"/>
  <c r="V32" i="21" s="1"/>
  <c r="K31" i="21"/>
  <c r="V31" i="21" s="1"/>
  <c r="K25" i="21"/>
  <c r="V25" i="21" s="1"/>
  <c r="V38" i="21"/>
  <c r="K38" i="21"/>
  <c r="K28" i="21"/>
  <c r="V28" i="21" s="1"/>
  <c r="K27" i="21"/>
  <c r="V27" i="21" s="1"/>
  <c r="K26" i="21"/>
  <c r="V26" i="21" s="1"/>
  <c r="K34" i="14"/>
  <c r="K33" i="14"/>
  <c r="K32" i="14"/>
  <c r="K31" i="14"/>
  <c r="V31" i="14" s="1"/>
  <c r="K28" i="14"/>
  <c r="V28" i="14" s="1"/>
  <c r="K27" i="14"/>
  <c r="V27" i="14" s="1"/>
  <c r="K26" i="14"/>
  <c r="V26" i="14" s="1"/>
  <c r="K25" i="14"/>
  <c r="V25" i="14" s="1"/>
  <c r="J16" i="14"/>
  <c r="V16" i="14" s="1"/>
  <c r="K16" i="14"/>
  <c r="I16" i="14"/>
  <c r="V19" i="14"/>
  <c r="P55" i="1"/>
  <c r="P57" i="1"/>
  <c r="AD55" i="1"/>
  <c r="AD57" i="1"/>
  <c r="A372" i="21" l="1"/>
  <c r="A375" i="21" s="1"/>
  <c r="B351" i="21"/>
  <c r="B352" i="21" s="1"/>
  <c r="B353" i="21" s="1"/>
  <c r="B354" i="21" s="1"/>
  <c r="B356" i="21" s="1"/>
  <c r="B363" i="21" s="1"/>
  <c r="B366" i="21" s="1"/>
  <c r="B369" i="21" s="1"/>
  <c r="A256" i="21"/>
  <c r="A259" i="21" s="1"/>
  <c r="B235" i="21"/>
  <c r="B236" i="21" s="1"/>
  <c r="B237" i="21" s="1"/>
  <c r="B238" i="21" s="1"/>
  <c r="B240" i="21" s="1"/>
  <c r="B247" i="21" s="1"/>
  <c r="B250" i="21" s="1"/>
  <c r="B253" i="21" s="1"/>
  <c r="X37" i="29"/>
  <c r="B206" i="14"/>
  <c r="B214" i="14" s="1"/>
  <c r="A217" i="14"/>
  <c r="D32" i="2"/>
  <c r="E32" i="2" s="1"/>
  <c r="C14" i="25"/>
  <c r="O46" i="29"/>
  <c r="Y46" i="29" s="1"/>
  <c r="B33" i="29"/>
  <c r="B34" i="29" s="1"/>
  <c r="B35" i="29" s="1"/>
  <c r="B36" i="29" s="1"/>
  <c r="G11" i="25"/>
  <c r="D11" i="25"/>
  <c r="H11" i="25"/>
  <c r="F11" i="25"/>
  <c r="C11" i="25"/>
  <c r="E11" i="25"/>
  <c r="A14" i="26"/>
  <c r="B8" i="26"/>
  <c r="B9" i="26" s="1"/>
  <c r="B10" i="26" s="1"/>
  <c r="B11" i="26" s="1"/>
  <c r="B12" i="26" s="1"/>
  <c r="B13" i="26" s="1"/>
  <c r="A225" i="14" l="1"/>
  <c r="A229" i="14" s="1"/>
  <c r="A235" i="14" s="1"/>
  <c r="B219" i="14"/>
  <c r="B221" i="14" s="1"/>
  <c r="D33" i="2"/>
  <c r="AB13" i="28" s="1"/>
  <c r="D18" i="25" s="1"/>
  <c r="A17" i="26"/>
  <c r="B15" i="26"/>
  <c r="B16" i="26" s="1"/>
  <c r="F3" i="24"/>
  <c r="E3" i="24"/>
  <c r="D3" i="24"/>
  <c r="K161" i="22"/>
  <c r="A22" i="26" l="1"/>
  <c r="A23" i="26" s="1"/>
  <c r="A24" i="26" s="1"/>
  <c r="A25" i="26" s="1"/>
  <c r="A26" i="26" s="1"/>
  <c r="B18" i="26"/>
  <c r="B19" i="26" s="1"/>
  <c r="B20" i="26" s="1"/>
  <c r="B21" i="26" s="1"/>
  <c r="A258" i="14"/>
  <c r="A261" i="14" s="1"/>
  <c r="B237" i="14"/>
  <c r="B238" i="14" s="1"/>
  <c r="B239" i="14" s="1"/>
  <c r="B240" i="14" s="1"/>
  <c r="B242" i="14" s="1"/>
  <c r="B249" i="14" s="1"/>
  <c r="B252" i="14" s="1"/>
  <c r="B255" i="14" s="1"/>
  <c r="P13" i="28"/>
  <c r="O11" i="29"/>
  <c r="A32" i="23" l="1"/>
  <c r="B28" i="23"/>
  <c r="B29" i="23" s="1"/>
  <c r="B30" i="23" s="1"/>
  <c r="A13" i="23"/>
  <c r="A44" i="23" l="1"/>
  <c r="B35" i="23"/>
  <c r="B37" i="23" s="1"/>
  <c r="B45" i="23" l="1"/>
  <c r="B48" i="23" s="1"/>
  <c r="A51" i="23"/>
  <c r="B52" i="23" s="1"/>
  <c r="B60" i="23" s="1"/>
  <c r="A246" i="22"/>
  <c r="A199" i="22"/>
  <c r="A151" i="22"/>
  <c r="K10" i="2"/>
  <c r="L10" i="2" s="1"/>
  <c r="B5" i="22"/>
  <c r="K19" i="22" s="1"/>
  <c r="A256" i="22"/>
  <c r="A257" i="22" s="1"/>
  <c r="A262" i="22" s="1"/>
  <c r="A264" i="22" s="1"/>
  <c r="A266" i="22" s="1"/>
  <c r="A209" i="22"/>
  <c r="A210" i="22" s="1"/>
  <c r="A215" i="22" s="1"/>
  <c r="A63" i="23" l="1"/>
  <c r="A217" i="22"/>
  <c r="A219" i="22" s="1"/>
  <c r="A164" i="22"/>
  <c r="A168" i="22" s="1"/>
  <c r="A170" i="22" s="1"/>
  <c r="A172" i="22" s="1"/>
  <c r="A71" i="23" l="1"/>
  <c r="A75" i="23" s="1"/>
  <c r="A81" i="23" s="1"/>
  <c r="B65" i="23"/>
  <c r="B67" i="23" s="1"/>
  <c r="S34" i="22"/>
  <c r="S25" i="22"/>
  <c r="S35" i="22"/>
  <c r="P37" i="22"/>
  <c r="P38" i="22" s="1"/>
  <c r="P39" i="22" s="1"/>
  <c r="P40" i="22" s="1"/>
  <c r="S28" i="22"/>
  <c r="P30" i="22"/>
  <c r="P31" i="22" s="1"/>
  <c r="P32" i="22" s="1"/>
  <c r="P33" i="22" s="1"/>
  <c r="S27" i="22"/>
  <c r="Q33" i="22" s="1"/>
  <c r="R22" i="22"/>
  <c r="S22" i="22"/>
  <c r="T22" i="22"/>
  <c r="Q22" i="22"/>
  <c r="O22" i="22"/>
  <c r="N22" i="22"/>
  <c r="L22" i="22"/>
  <c r="K22" i="22"/>
  <c r="A22" i="22"/>
  <c r="A23" i="22" s="1"/>
  <c r="A27" i="22" s="1"/>
  <c r="A34" i="22" s="1"/>
  <c r="A44" i="22" s="1"/>
  <c r="A46" i="22" s="1"/>
  <c r="A48" i="22" s="1"/>
  <c r="A52" i="22" s="1"/>
  <c r="A54" i="22" s="1"/>
  <c r="A64" i="22" s="1"/>
  <c r="A49" i="21"/>
  <c r="B52" i="21" s="1"/>
  <c r="B61" i="21" s="1"/>
  <c r="B71" i="21" s="1"/>
  <c r="B80" i="21" s="1"/>
  <c r="B90" i="21" s="1"/>
  <c r="B100" i="21" s="1"/>
  <c r="V22" i="21"/>
  <c r="V21" i="21"/>
  <c r="V20" i="21"/>
  <c r="V19" i="21"/>
  <c r="B9" i="21"/>
  <c r="B10" i="21" s="1"/>
  <c r="B11" i="21" s="1"/>
  <c r="B12" i="21" s="1"/>
  <c r="B13" i="21" s="1"/>
  <c r="B14" i="21" s="1"/>
  <c r="B15" i="21" s="1"/>
  <c r="B17" i="21" s="1"/>
  <c r="B18" i="21" s="1"/>
  <c r="B23" i="21" s="1"/>
  <c r="B29" i="21" s="1"/>
  <c r="B35" i="21" s="1"/>
  <c r="B36" i="21" s="1"/>
  <c r="B37" i="21" s="1"/>
  <c r="B38" i="21" s="1"/>
  <c r="B43" i="21" s="1"/>
  <c r="B46" i="21" s="1"/>
  <c r="C18" i="19"/>
  <c r="A5" i="19"/>
  <c r="C18" i="18"/>
  <c r="A5" i="18"/>
  <c r="I15" i="16"/>
  <c r="Y10" i="20"/>
  <c r="M10" i="20"/>
  <c r="I9" i="20"/>
  <c r="I8" i="20"/>
  <c r="C18" i="20" s="1"/>
  <c r="A5" i="20"/>
  <c r="M10" i="15"/>
  <c r="I9" i="15"/>
  <c r="Y10" i="15"/>
  <c r="I8" i="15"/>
  <c r="C18" i="15" s="1"/>
  <c r="A49" i="14"/>
  <c r="B52" i="14" s="1"/>
  <c r="B61" i="14" s="1"/>
  <c r="B71" i="14" s="1"/>
  <c r="B80" i="14" s="1"/>
  <c r="B90" i="14" s="1"/>
  <c r="B100" i="14" s="1"/>
  <c r="V38" i="14"/>
  <c r="K38" i="14"/>
  <c r="V34" i="14"/>
  <c r="V33" i="14"/>
  <c r="V32" i="14"/>
  <c r="A111" i="21" l="1"/>
  <c r="B114" i="21" s="1"/>
  <c r="B125" i="21" s="1"/>
  <c r="B83" i="23"/>
  <c r="B84" i="23" s="1"/>
  <c r="B85" i="23" s="1"/>
  <c r="B86" i="23" s="1"/>
  <c r="B88" i="23" s="1"/>
  <c r="B95" i="23" s="1"/>
  <c r="B98" i="23" s="1"/>
  <c r="B101" i="23" s="1"/>
  <c r="A104" i="23"/>
  <c r="A107" i="23" s="1"/>
  <c r="Q40" i="22"/>
  <c r="Q38" i="22"/>
  <c r="Q39" i="22"/>
  <c r="Q36" i="22"/>
  <c r="Q29" i="22"/>
  <c r="Q31" i="22"/>
  <c r="Q32" i="22"/>
  <c r="A111" i="14"/>
  <c r="B114" i="14" s="1"/>
  <c r="B125" i="14" s="1"/>
  <c r="V20" i="14"/>
  <c r="V21" i="14"/>
  <c r="V22" i="14"/>
  <c r="V8" i="11"/>
  <c r="B9" i="14"/>
  <c r="B10" i="14" s="1"/>
  <c r="B11" i="14" s="1"/>
  <c r="B12" i="14" s="1"/>
  <c r="B13" i="14" s="1"/>
  <c r="A5" i="15"/>
  <c r="I8" i="12"/>
  <c r="I15" i="12" s="1"/>
  <c r="X10" i="12"/>
  <c r="I10" i="12"/>
  <c r="B14" i="14" l="1"/>
  <c r="B15" i="14" s="1"/>
  <c r="B17" i="14" s="1"/>
  <c r="B18" i="14" s="1"/>
  <c r="B23" i="14" s="1"/>
  <c r="B29" i="14" s="1"/>
  <c r="B35" i="14" s="1"/>
  <c r="B36" i="14" s="1"/>
  <c r="B37" i="14" s="1"/>
  <c r="B38" i="14" s="1"/>
  <c r="B43" i="14" s="1"/>
  <c r="B46" i="14" s="1"/>
  <c r="A10" i="5" l="1"/>
  <c r="A13" i="5" s="1"/>
  <c r="A16" i="5" s="1"/>
  <c r="A19" i="5" s="1"/>
  <c r="A22" i="5" s="1"/>
  <c r="A27" i="5" s="1"/>
  <c r="V30" i="11"/>
  <c r="V19" i="11"/>
  <c r="B32" i="11"/>
  <c r="C35" i="11" s="1"/>
  <c r="B31" i="11"/>
  <c r="B30" i="11"/>
  <c r="B29" i="11"/>
  <c r="B28" i="11"/>
  <c r="B27" i="11"/>
  <c r="B21" i="11"/>
  <c r="C22" i="11" s="1"/>
  <c r="B19" i="11"/>
  <c r="B18" i="11"/>
  <c r="B20" i="11"/>
  <c r="B17" i="11"/>
  <c r="B16" i="11"/>
  <c r="A32" i="5" l="1"/>
  <c r="A37" i="5" s="1"/>
  <c r="A42" i="5" s="1"/>
  <c r="A46" i="5" s="1"/>
  <c r="A49" i="5" s="1"/>
  <c r="A53" i="5" s="1"/>
  <c r="A58" i="5" s="1"/>
  <c r="A61" i="5" s="1"/>
  <c r="C23" i="11"/>
  <c r="C24" i="11"/>
  <c r="C25" i="11"/>
  <c r="C34" i="11"/>
  <c r="C36" i="11"/>
  <c r="C33" i="11"/>
  <c r="H70" i="3"/>
  <c r="C13" i="25" s="1"/>
  <c r="M4" i="2"/>
  <c r="N2" i="2"/>
  <c r="M5" i="2"/>
  <c r="M6" i="2"/>
  <c r="P10" i="2" s="1"/>
  <c r="K12" i="2"/>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Q11" i="2"/>
  <c r="Q12" i="2" s="1"/>
  <c r="A63" i="5" l="1"/>
  <c r="A65" i="5" s="1"/>
  <c r="O12" i="2"/>
  <c r="K33" i="3" s="1"/>
  <c r="O11" i="2"/>
  <c r="H33" i="3" s="1"/>
  <c r="P11" i="2"/>
  <c r="H25" i="3" s="1"/>
  <c r="P12" i="2"/>
  <c r="K25" i="3" s="1"/>
  <c r="M7" i="2"/>
  <c r="N97" i="2"/>
  <c r="Q13" i="2"/>
  <c r="P13" i="2" s="1"/>
  <c r="N25" i="3" s="1"/>
  <c r="O13" i="2" l="1"/>
  <c r="N33" i="3" s="1"/>
  <c r="N11" i="2"/>
  <c r="M11" i="2"/>
  <c r="M12" i="2"/>
  <c r="Q14" i="2"/>
  <c r="P14" i="2" l="1"/>
  <c r="O14" i="2"/>
  <c r="N12" i="2"/>
  <c r="N13" i="2" s="1"/>
  <c r="M13" i="2"/>
  <c r="Q15" i="2"/>
  <c r="O15" i="2" l="1"/>
  <c r="T33" i="3" s="1"/>
  <c r="P15" i="2"/>
  <c r="T25" i="3" s="1"/>
  <c r="Q33" i="3"/>
  <c r="Q25" i="3"/>
  <c r="N14" i="2"/>
  <c r="M14" i="2"/>
  <c r="Q16" i="2"/>
  <c r="O16" i="2" l="1"/>
  <c r="P16" i="2"/>
  <c r="W25" i="3" s="1"/>
  <c r="M15" i="2"/>
  <c r="N15" i="2"/>
  <c r="Q17" i="2"/>
  <c r="O17" i="2" l="1"/>
  <c r="Z33" i="3" s="1"/>
  <c r="P17" i="2"/>
  <c r="Z25" i="3" s="1"/>
  <c r="W33" i="3"/>
  <c r="M16" i="2"/>
  <c r="N16" i="2"/>
  <c r="Q18" i="2"/>
  <c r="O18" i="2" l="1"/>
  <c r="P18" i="2"/>
  <c r="AC25" i="3" s="1"/>
  <c r="M17" i="2"/>
  <c r="N17" i="2"/>
  <c r="Q19" i="2"/>
  <c r="P19" i="2" l="1"/>
  <c r="AF25" i="3" s="1"/>
  <c r="O19" i="2"/>
  <c r="AF33" i="3" s="1"/>
  <c r="AC33" i="3"/>
  <c r="N18" i="2"/>
  <c r="M18" i="2"/>
  <c r="Q20" i="2"/>
  <c r="O20" i="2" l="1"/>
  <c r="P20" i="2"/>
  <c r="AI25" i="3" s="1"/>
  <c r="M19" i="2"/>
  <c r="N19" i="2"/>
  <c r="Q21" i="2"/>
  <c r="AI33" i="3" l="1"/>
  <c r="P21" i="2"/>
  <c r="AL25" i="3" s="1"/>
  <c r="O21" i="2"/>
  <c r="AL33" i="3" s="1"/>
  <c r="N20" i="2"/>
  <c r="M20" i="2"/>
  <c r="Q22" i="2"/>
  <c r="P22" i="2" l="1"/>
  <c r="AO25" i="3" s="1"/>
  <c r="O22" i="2"/>
  <c r="AO33" i="3" s="1"/>
  <c r="H69" i="3" s="1"/>
  <c r="Q23" i="2"/>
  <c r="M21" i="2"/>
  <c r="N21" i="2"/>
  <c r="P23" i="2" l="1"/>
  <c r="O23" i="2"/>
  <c r="N22" i="2"/>
  <c r="M22" i="2"/>
  <c r="Q24" i="2"/>
  <c r="O24" i="2" l="1"/>
  <c r="P24" i="2"/>
  <c r="Q25" i="2"/>
  <c r="M23" i="2"/>
  <c r="N23" i="2"/>
  <c r="O25" i="2" l="1"/>
  <c r="P25" i="2"/>
  <c r="N24" i="2"/>
  <c r="M24" i="2"/>
  <c r="Q26" i="2"/>
  <c r="O26" i="2" l="1"/>
  <c r="P26" i="2"/>
  <c r="M25" i="2"/>
  <c r="N25" i="2"/>
  <c r="Q27" i="2"/>
  <c r="P27" i="2" l="1"/>
  <c r="O27" i="2"/>
  <c r="N26" i="2"/>
  <c r="M26" i="2"/>
  <c r="Q28" i="2"/>
  <c r="O28" i="2" l="1"/>
  <c r="P28" i="2"/>
  <c r="Q29" i="2"/>
  <c r="M27" i="2"/>
  <c r="N27" i="2"/>
  <c r="P29" i="2" l="1"/>
  <c r="O29" i="2"/>
  <c r="N28" i="2"/>
  <c r="M28" i="2"/>
  <c r="Q30" i="2"/>
  <c r="O30" i="2" l="1"/>
  <c r="P30" i="2"/>
  <c r="Q31" i="2"/>
  <c r="M29" i="2"/>
  <c r="N29" i="2"/>
  <c r="P31" i="2" l="1"/>
  <c r="O31" i="2"/>
  <c r="N30" i="2"/>
  <c r="M30" i="2"/>
  <c r="Q32" i="2"/>
  <c r="P32" i="2" l="1"/>
  <c r="O32" i="2"/>
  <c r="Q33" i="2"/>
  <c r="M31" i="2"/>
  <c r="N31" i="2"/>
  <c r="O33" i="2" l="1"/>
  <c r="P33" i="2"/>
  <c r="N32" i="2"/>
  <c r="M32" i="2"/>
  <c r="Q34" i="2"/>
  <c r="P34" i="2" l="1"/>
  <c r="L61" i="3" s="1"/>
  <c r="O34" i="2"/>
  <c r="L69" i="3" s="1"/>
  <c r="Q35" i="2"/>
  <c r="M33" i="2"/>
  <c r="N33" i="2"/>
  <c r="P35" i="2" l="1"/>
  <c r="O35" i="2"/>
  <c r="N34" i="2"/>
  <c r="M34" i="2"/>
  <c r="Q36" i="2"/>
  <c r="P36" i="2" l="1"/>
  <c r="O36" i="2"/>
  <c r="M35" i="2"/>
  <c r="N35" i="2"/>
  <c r="Q37" i="2"/>
  <c r="O37" i="2" l="1"/>
  <c r="P37" i="2"/>
  <c r="N36" i="2"/>
  <c r="M36" i="2"/>
  <c r="Q38" i="2"/>
  <c r="O38" i="2" l="1"/>
  <c r="P38" i="2"/>
  <c r="M37" i="2"/>
  <c r="N37" i="2"/>
  <c r="Q39" i="2"/>
  <c r="O39" i="2" l="1"/>
  <c r="P39" i="2"/>
  <c r="N38" i="2"/>
  <c r="M38" i="2"/>
  <c r="Q40" i="2"/>
  <c r="P40" i="2" l="1"/>
  <c r="O40" i="2"/>
  <c r="N39" i="2"/>
  <c r="M39" i="2"/>
  <c r="Q41" i="2"/>
  <c r="O41" i="2" l="1"/>
  <c r="P41" i="2"/>
  <c r="Q42" i="2"/>
  <c r="N40" i="2"/>
  <c r="M40" i="2"/>
  <c r="O42" i="2" l="1"/>
  <c r="P42" i="2"/>
  <c r="N41" i="2"/>
  <c r="M41" i="2"/>
  <c r="Q43" i="2"/>
  <c r="O43" i="2" l="1"/>
  <c r="P43" i="2"/>
  <c r="Q44" i="2"/>
  <c r="M42" i="2"/>
  <c r="N42" i="2"/>
  <c r="O44" i="2" l="1"/>
  <c r="P44" i="2"/>
  <c r="N43" i="2"/>
  <c r="M43" i="2"/>
  <c r="Q45" i="2"/>
  <c r="O45" i="2" l="1"/>
  <c r="P45" i="2"/>
  <c r="M44" i="2"/>
  <c r="N44" i="2"/>
  <c r="Q46" i="2"/>
  <c r="O46" i="2" l="1"/>
  <c r="P69" i="3" s="1"/>
  <c r="P46" i="2"/>
  <c r="P61" i="3" s="1"/>
  <c r="N45" i="2"/>
  <c r="M45" i="2"/>
  <c r="Q47" i="2"/>
  <c r="O47" i="2" l="1"/>
  <c r="P47" i="2"/>
  <c r="N46" i="2"/>
  <c r="M46" i="2"/>
  <c r="Q48" i="2"/>
  <c r="P48" i="2" l="1"/>
  <c r="O48" i="2"/>
  <c r="N47" i="2"/>
  <c r="M47" i="2"/>
  <c r="Q49" i="2"/>
  <c r="O49" i="2" l="1"/>
  <c r="P49" i="2"/>
  <c r="Q50" i="2"/>
  <c r="N48" i="2"/>
  <c r="M48" i="2"/>
  <c r="O50" i="2" l="1"/>
  <c r="P50" i="2"/>
  <c r="N49" i="2"/>
  <c r="M49" i="2"/>
  <c r="Q51" i="2"/>
  <c r="O51" i="2" l="1"/>
  <c r="P51" i="2"/>
  <c r="Q52" i="2"/>
  <c r="M50" i="2"/>
  <c r="N50" i="2"/>
  <c r="O52" i="2" l="1"/>
  <c r="P52" i="2"/>
  <c r="N51" i="2"/>
  <c r="M51" i="2"/>
  <c r="Q53" i="2"/>
  <c r="P53" i="2" l="1"/>
  <c r="O53" i="2"/>
  <c r="N52" i="2"/>
  <c r="M52" i="2"/>
  <c r="Q54" i="2"/>
  <c r="O54" i="2" l="1"/>
  <c r="P54" i="2"/>
  <c r="N53" i="2"/>
  <c r="M53" i="2"/>
  <c r="Q55" i="2"/>
  <c r="O55" i="2" l="1"/>
  <c r="P55" i="2"/>
  <c r="N54" i="2"/>
  <c r="M54" i="2"/>
  <c r="Q56" i="2"/>
  <c r="P56" i="2" l="1"/>
  <c r="O56" i="2"/>
  <c r="Q57" i="2"/>
  <c r="N55" i="2"/>
  <c r="M55" i="2"/>
  <c r="P57" i="2" l="1"/>
  <c r="O57" i="2"/>
  <c r="N56" i="2"/>
  <c r="M56" i="2"/>
  <c r="Q58" i="2"/>
  <c r="P58" i="2" l="1"/>
  <c r="T61" i="3" s="1"/>
  <c r="O58" i="2"/>
  <c r="T69" i="3" s="1"/>
  <c r="Q59" i="2"/>
  <c r="N57" i="2"/>
  <c r="M57" i="2"/>
  <c r="O59" i="2" l="1"/>
  <c r="P59" i="2"/>
  <c r="Q60" i="2"/>
  <c r="N58" i="2"/>
  <c r="M58" i="2"/>
  <c r="P60" i="2" l="1"/>
  <c r="O60" i="2"/>
  <c r="N59" i="2"/>
  <c r="M59" i="2"/>
  <c r="Q61" i="2"/>
  <c r="P61" i="2" l="1"/>
  <c r="O61" i="2"/>
  <c r="Q62" i="2"/>
  <c r="N60" i="2"/>
  <c r="M60" i="2"/>
  <c r="P62" i="2" l="1"/>
  <c r="O62" i="2"/>
  <c r="N61" i="2"/>
  <c r="M61" i="2"/>
  <c r="Q63" i="2"/>
  <c r="P63" i="2" l="1"/>
  <c r="O63" i="2"/>
  <c r="N62" i="2"/>
  <c r="M62" i="2"/>
  <c r="Q64" i="2"/>
  <c r="O64" i="2" l="1"/>
  <c r="P64" i="2"/>
  <c r="Q65" i="2"/>
  <c r="N63" i="2"/>
  <c r="M63" i="2"/>
  <c r="O65" i="2" l="1"/>
  <c r="P65" i="2"/>
  <c r="N64" i="2"/>
  <c r="M64" i="2"/>
  <c r="Q66" i="2"/>
  <c r="P66" i="2" l="1"/>
  <c r="O66" i="2"/>
  <c r="Q67" i="2"/>
  <c r="N65" i="2"/>
  <c r="M65" i="2"/>
  <c r="O67" i="2" l="1"/>
  <c r="P67" i="2"/>
  <c r="N66" i="2"/>
  <c r="M66" i="2"/>
  <c r="Q68" i="2"/>
  <c r="O68" i="2" l="1"/>
  <c r="P68" i="2"/>
  <c r="Q69" i="2"/>
  <c r="N67" i="2"/>
  <c r="M67" i="2"/>
  <c r="P69" i="2" l="1"/>
  <c r="O69" i="2"/>
  <c r="N68" i="2"/>
  <c r="M68" i="2"/>
  <c r="Q70" i="2"/>
  <c r="P70" i="2" l="1"/>
  <c r="X61" i="3" s="1"/>
  <c r="O70" i="2"/>
  <c r="X69" i="3" s="1"/>
  <c r="N69" i="2"/>
  <c r="M69" i="2"/>
  <c r="Q71" i="2"/>
  <c r="P71" i="2" l="1"/>
  <c r="O71" i="2"/>
  <c r="Q72" i="2"/>
  <c r="N70" i="2"/>
  <c r="M70" i="2"/>
  <c r="O72" i="2" l="1"/>
  <c r="P72" i="2"/>
  <c r="N71" i="2"/>
  <c r="M71" i="2"/>
  <c r="Q73" i="2"/>
  <c r="O73" i="2" l="1"/>
  <c r="P73" i="2"/>
  <c r="Q74" i="2"/>
  <c r="N72" i="2"/>
  <c r="M72" i="2"/>
  <c r="O74" i="2" l="1"/>
  <c r="P74" i="2"/>
  <c r="N73" i="2"/>
  <c r="M73" i="2"/>
  <c r="Q75" i="2"/>
  <c r="P75" i="2" l="1"/>
  <c r="O75" i="2"/>
  <c r="N74" i="2"/>
  <c r="M74" i="2"/>
  <c r="Q76" i="2"/>
  <c r="P76" i="2" l="1"/>
  <c r="O76" i="2"/>
  <c r="Q77" i="2"/>
  <c r="N75" i="2"/>
  <c r="M75" i="2"/>
  <c r="O77" i="2" l="1"/>
  <c r="P77" i="2"/>
  <c r="N76" i="2"/>
  <c r="M76" i="2"/>
  <c r="Q78" i="2"/>
  <c r="P78" i="2" l="1"/>
  <c r="O78" i="2"/>
  <c r="Q79" i="2"/>
  <c r="N77" i="2"/>
  <c r="M77" i="2"/>
  <c r="O79" i="2" l="1"/>
  <c r="P79" i="2"/>
  <c r="N78" i="2"/>
  <c r="M78" i="2"/>
  <c r="Q80" i="2"/>
  <c r="P80" i="2" l="1"/>
  <c r="O80" i="2"/>
  <c r="Q81" i="2"/>
  <c r="N79" i="2"/>
  <c r="M79" i="2"/>
  <c r="O81" i="2" l="1"/>
  <c r="P81" i="2"/>
  <c r="N80" i="2"/>
  <c r="M80" i="2"/>
  <c r="Q82" i="2"/>
  <c r="O82" i="2" l="1"/>
  <c r="AB69" i="3" s="1"/>
  <c r="P82" i="2"/>
  <c r="AB61" i="3" s="1"/>
  <c r="Q83" i="2"/>
  <c r="N81" i="2"/>
  <c r="M81" i="2"/>
  <c r="P83" i="2" l="1"/>
  <c r="O83" i="2"/>
  <c r="N82" i="2"/>
  <c r="M82" i="2"/>
  <c r="Q84" i="2"/>
  <c r="P84" i="2" l="1"/>
  <c r="O84" i="2"/>
  <c r="Q85" i="2"/>
  <c r="N83" i="2"/>
  <c r="M83" i="2"/>
  <c r="O85" i="2" l="1"/>
  <c r="P85" i="2"/>
  <c r="N84" i="2"/>
  <c r="M84" i="2"/>
  <c r="Q86" i="2"/>
  <c r="O86" i="2" l="1"/>
  <c r="P86" i="2"/>
  <c r="N85" i="2"/>
  <c r="M85" i="2"/>
  <c r="Q87" i="2"/>
  <c r="P87" i="2" l="1"/>
  <c r="O87" i="2"/>
  <c r="Q88" i="2"/>
  <c r="N86" i="2"/>
  <c r="M86" i="2"/>
  <c r="O88" i="2" l="1"/>
  <c r="P88" i="2"/>
  <c r="N87" i="2"/>
  <c r="M87" i="2"/>
  <c r="Q89" i="2"/>
  <c r="P89" i="2" l="1"/>
  <c r="O89" i="2"/>
  <c r="Q90" i="2"/>
  <c r="N88" i="2"/>
  <c r="M88" i="2"/>
  <c r="O90" i="2" l="1"/>
  <c r="P90" i="2"/>
  <c r="N89" i="2"/>
  <c r="M89" i="2"/>
  <c r="Q91" i="2"/>
  <c r="O91" i="2" l="1"/>
  <c r="P91" i="2"/>
  <c r="N90" i="2"/>
  <c r="M90" i="2"/>
  <c r="Q92" i="2"/>
  <c r="P92" i="2" l="1"/>
  <c r="O92" i="2"/>
  <c r="Q93" i="2"/>
  <c r="N91" i="2"/>
  <c r="M91" i="2"/>
  <c r="P93" i="2" l="1"/>
  <c r="O93" i="2"/>
  <c r="N92" i="2"/>
  <c r="M92" i="2"/>
  <c r="Q94" i="2"/>
  <c r="O94" i="2" l="1"/>
  <c r="P94" i="2"/>
  <c r="N93" i="2"/>
  <c r="M93" i="2"/>
  <c r="P8" i="2" l="1"/>
  <c r="AF61" i="3"/>
  <c r="O8" i="2"/>
  <c r="AF69" i="3"/>
  <c r="C12" i="25" s="1"/>
  <c r="N94" i="2"/>
  <c r="M94" i="2"/>
  <c r="U36" i="3" l="1"/>
  <c r="T83" i="1" l="1"/>
  <c r="AR34" i="3" l="1"/>
  <c r="AR33" i="3"/>
  <c r="AR30" i="3"/>
  <c r="H66" i="3" s="1"/>
  <c r="AR29" i="3"/>
  <c r="H65" i="3" s="1"/>
  <c r="AR27" i="3"/>
  <c r="H63" i="3" s="1"/>
  <c r="AR26" i="3"/>
  <c r="H62" i="3" s="1"/>
  <c r="AR25" i="3"/>
  <c r="H61" i="3" s="1"/>
  <c r="K9" i="3"/>
  <c r="N9" i="3"/>
  <c r="Q9" i="3"/>
  <c r="T9" i="3"/>
  <c r="W9" i="3"/>
  <c r="Z9" i="3"/>
  <c r="AC9" i="3"/>
  <c r="AF9" i="3"/>
  <c r="AI9" i="3"/>
  <c r="AL9" i="3"/>
  <c r="AO9" i="3"/>
  <c r="H9" i="3"/>
  <c r="AR11" i="3"/>
  <c r="H47" i="3" s="1"/>
  <c r="L47" i="3" s="1"/>
  <c r="P47" i="3" s="1"/>
  <c r="T47" i="3" s="1"/>
  <c r="X47" i="3" s="1"/>
  <c r="AB47" i="3" s="1"/>
  <c r="AF47" i="3" s="1"/>
  <c r="AR12" i="3"/>
  <c r="H48" i="3" s="1"/>
  <c r="L48" i="3" s="1"/>
  <c r="P48" i="3" s="1"/>
  <c r="T48" i="3" s="1"/>
  <c r="X48" i="3" s="1"/>
  <c r="AB48" i="3" s="1"/>
  <c r="AF48" i="3" s="1"/>
  <c r="AR13" i="3"/>
  <c r="H49" i="3" s="1"/>
  <c r="L49" i="3" s="1"/>
  <c r="P49" i="3" s="1"/>
  <c r="T49" i="3" s="1"/>
  <c r="X49" i="3" s="1"/>
  <c r="AB49" i="3" s="1"/>
  <c r="AF49" i="3" s="1"/>
  <c r="AR14" i="3"/>
  <c r="H50" i="3" s="1"/>
  <c r="L50" i="3" s="1"/>
  <c r="P50" i="3" s="1"/>
  <c r="T50" i="3" s="1"/>
  <c r="X50" i="3" s="1"/>
  <c r="AB50" i="3" s="1"/>
  <c r="AF50" i="3" s="1"/>
  <c r="AR15" i="3"/>
  <c r="H51" i="3" s="1"/>
  <c r="L51" i="3" s="1"/>
  <c r="P51" i="3" s="1"/>
  <c r="T51" i="3" s="1"/>
  <c r="X51" i="3" s="1"/>
  <c r="AB51" i="3" s="1"/>
  <c r="AF51" i="3" s="1"/>
  <c r="AR16" i="3"/>
  <c r="H52" i="3" s="1"/>
  <c r="L52" i="3" s="1"/>
  <c r="P52" i="3" s="1"/>
  <c r="T52" i="3" s="1"/>
  <c r="X52" i="3" s="1"/>
  <c r="AB52" i="3" s="1"/>
  <c r="AF52" i="3" s="1"/>
  <c r="AR17" i="3"/>
  <c r="H53" i="3" s="1"/>
  <c r="L53" i="3" s="1"/>
  <c r="P53" i="3" s="1"/>
  <c r="T53" i="3" s="1"/>
  <c r="X53" i="3" s="1"/>
  <c r="AB53" i="3" s="1"/>
  <c r="AF53" i="3" s="1"/>
  <c r="AR18" i="3"/>
  <c r="H54" i="3" s="1"/>
  <c r="L54" i="3" s="1"/>
  <c r="P54" i="3" s="1"/>
  <c r="T54" i="3" s="1"/>
  <c r="X54" i="3" s="1"/>
  <c r="AB54" i="3" s="1"/>
  <c r="AF54" i="3" s="1"/>
  <c r="AR19" i="3"/>
  <c r="H55" i="3" s="1"/>
  <c r="AR20" i="3"/>
  <c r="H56" i="3" s="1"/>
  <c r="L56" i="3" s="1"/>
  <c r="P56" i="3" s="1"/>
  <c r="T56" i="3" s="1"/>
  <c r="X56" i="3" s="1"/>
  <c r="AB56" i="3" s="1"/>
  <c r="AF56" i="3" s="1"/>
  <c r="AR21" i="3"/>
  <c r="H57" i="3" s="1"/>
  <c r="L57" i="3" s="1"/>
  <c r="P57" i="3" s="1"/>
  <c r="T57" i="3" s="1"/>
  <c r="X57" i="3" s="1"/>
  <c r="AB57" i="3" s="1"/>
  <c r="AF57" i="3" s="1"/>
  <c r="AR22" i="3"/>
  <c r="H58" i="3" s="1"/>
  <c r="AR23" i="3"/>
  <c r="H59" i="3" s="1"/>
  <c r="L59" i="3" s="1"/>
  <c r="P59" i="3" s="1"/>
  <c r="T59" i="3" s="1"/>
  <c r="X59" i="3" s="1"/>
  <c r="AB59" i="3" s="1"/>
  <c r="AF59" i="3" s="1"/>
  <c r="AR10" i="3"/>
  <c r="H46" i="3" s="1"/>
  <c r="L46" i="3" s="1"/>
  <c r="K6" i="3"/>
  <c r="N6" i="3"/>
  <c r="Q6" i="3"/>
  <c r="T6" i="3"/>
  <c r="W6" i="3"/>
  <c r="Z6" i="3"/>
  <c r="AC6" i="3"/>
  <c r="AF6" i="3"/>
  <c r="AI6" i="3"/>
  <c r="AL6" i="3"/>
  <c r="AO6" i="3"/>
  <c r="H6" i="3"/>
  <c r="AR7" i="3"/>
  <c r="H43" i="3" s="1"/>
  <c r="L43" i="3" s="1"/>
  <c r="AR8" i="3"/>
  <c r="H44" i="3" s="1"/>
  <c r="L44" i="3" s="1"/>
  <c r="P44" i="3" s="1"/>
  <c r="T44" i="3" s="1"/>
  <c r="X44" i="3" s="1"/>
  <c r="AB44" i="3" s="1"/>
  <c r="AF44" i="3" s="1"/>
  <c r="AA366" i="1"/>
  <c r="C4" i="25" s="1"/>
  <c r="AA361" i="1"/>
  <c r="L369" i="1"/>
  <c r="L366" i="1" s="1"/>
  <c r="L360" i="1"/>
  <c r="L358" i="1" s="1"/>
  <c r="P243" i="1"/>
  <c r="K243" i="1" s="1"/>
  <c r="F243" i="1" s="1"/>
  <c r="K246" i="1"/>
  <c r="P246" i="1"/>
  <c r="U246" i="1"/>
  <c r="C3" i="25" s="1"/>
  <c r="Z246" i="1"/>
  <c r="F246" i="1"/>
  <c r="A283" i="1"/>
  <c r="A301" i="1" s="1"/>
  <c r="A319" i="1" s="1"/>
  <c r="A337" i="1" s="1"/>
  <c r="A355" i="1" s="1"/>
  <c r="L55" i="3" l="1"/>
  <c r="P55" i="3" s="1"/>
  <c r="T55" i="3" s="1"/>
  <c r="X55" i="3" s="1"/>
  <c r="AB55" i="3" s="1"/>
  <c r="AF55" i="3" s="1"/>
  <c r="D4" i="25"/>
  <c r="P45" i="28"/>
  <c r="AB45" i="28"/>
  <c r="P43" i="3"/>
  <c r="L42" i="3"/>
  <c r="P46" i="3"/>
  <c r="L45" i="3"/>
  <c r="H42" i="3"/>
  <c r="AI24" i="3"/>
  <c r="AI28" i="3" s="1"/>
  <c r="AI31" i="3" s="1"/>
  <c r="W24" i="3"/>
  <c r="W28" i="3" s="1"/>
  <c r="W31" i="3" s="1"/>
  <c r="H45" i="3"/>
  <c r="H24" i="3"/>
  <c r="H28" i="3" s="1"/>
  <c r="H31" i="3" s="1"/>
  <c r="K24" i="3"/>
  <c r="AR6" i="3"/>
  <c r="AF24" i="3"/>
  <c r="AF28" i="3" s="1"/>
  <c r="AF31" i="3" s="1"/>
  <c r="T24" i="3"/>
  <c r="T28" i="3" s="1"/>
  <c r="T31" i="3" s="1"/>
  <c r="AC24" i="3"/>
  <c r="AC28" i="3" s="1"/>
  <c r="AC31" i="3" s="1"/>
  <c r="Q24" i="3"/>
  <c r="Q28" i="3" s="1"/>
  <c r="Q31" i="3" s="1"/>
  <c r="AL24" i="3"/>
  <c r="AL28" i="3" s="1"/>
  <c r="AL31" i="3" s="1"/>
  <c r="Z24" i="3"/>
  <c r="Z28" i="3" s="1"/>
  <c r="Z31" i="3" s="1"/>
  <c r="N24" i="3"/>
  <c r="N28" i="3" s="1"/>
  <c r="N31" i="3" s="1"/>
  <c r="AO24" i="3"/>
  <c r="AO28" i="3" s="1"/>
  <c r="AO31" i="3" s="1"/>
  <c r="AR9" i="3"/>
  <c r="AA359" i="1"/>
  <c r="L374" i="1"/>
  <c r="AA374" i="1" s="1"/>
  <c r="A47" i="1"/>
  <c r="J46" i="1"/>
  <c r="D2" i="2"/>
  <c r="E2" i="2" s="1"/>
  <c r="V31" i="1"/>
  <c r="Q17" i="1"/>
  <c r="V20" i="1"/>
  <c r="K28" i="3" l="1"/>
  <c r="K31" i="3" s="1"/>
  <c r="H60" i="3"/>
  <c r="H64" i="3" s="1"/>
  <c r="H67" i="3" s="1"/>
  <c r="C10" i="25" s="1"/>
  <c r="C5" i="25"/>
  <c r="D5" i="25"/>
  <c r="AB53" i="28" s="1"/>
  <c r="AB82" i="28" s="1"/>
  <c r="T46" i="3"/>
  <c r="P45" i="3"/>
  <c r="L60" i="3"/>
  <c r="L64" i="3" s="1"/>
  <c r="L67" i="3" s="1"/>
  <c r="T43" i="3"/>
  <c r="P42" i="3"/>
  <c r="AR24" i="3"/>
  <c r="AR28" i="3" s="1"/>
  <c r="AR31" i="3" s="1"/>
  <c r="AA358" i="1"/>
  <c r="G32" i="1"/>
  <c r="G33" i="1"/>
  <c r="G34" i="1"/>
  <c r="G35" i="1"/>
  <c r="G36" i="1"/>
  <c r="G37" i="1"/>
  <c r="G31" i="1"/>
  <c r="V32" i="1"/>
  <c r="V33" i="1"/>
  <c r="V34" i="1"/>
  <c r="A17" i="1"/>
  <c r="P17" i="1" s="1"/>
  <c r="A28" i="1" s="1"/>
  <c r="P28" i="1" s="1"/>
  <c r="A39" i="1" s="1"/>
  <c r="P39" i="1" s="1"/>
  <c r="A41" i="1" s="1"/>
  <c r="A43" i="1" s="1"/>
  <c r="A45" i="1" s="1"/>
  <c r="P53" i="28" l="1"/>
  <c r="C7" i="25"/>
  <c r="D7" i="25" s="1"/>
  <c r="C6" i="25"/>
  <c r="D6" i="25" s="1"/>
  <c r="D10" i="25"/>
  <c r="X43" i="3"/>
  <c r="T42" i="3"/>
  <c r="P60" i="3"/>
  <c r="P64" i="3" s="1"/>
  <c r="P67" i="3" s="1"/>
  <c r="E10" i="25" s="1"/>
  <c r="X46" i="3"/>
  <c r="T45" i="3"/>
  <c r="A48" i="1"/>
  <c r="D2" i="25" l="1"/>
  <c r="O7" i="29" s="1"/>
  <c r="T60" i="3"/>
  <c r="T64" i="3" s="1"/>
  <c r="T67" i="3" s="1"/>
  <c r="F10" i="25" s="1"/>
  <c r="AB46" i="3"/>
  <c r="X45" i="3"/>
  <c r="AB43" i="3"/>
  <c r="X42" i="3"/>
  <c r="A55" i="1"/>
  <c r="A57" i="1" s="1"/>
  <c r="A59" i="1" s="1"/>
  <c r="P59" i="1" s="1"/>
  <c r="A61" i="1" s="1"/>
  <c r="A63" i="1" s="1"/>
  <c r="A71" i="1" s="1"/>
  <c r="A73" i="1" s="1"/>
  <c r="A75" i="1" s="1"/>
  <c r="K75" i="1" s="1"/>
  <c r="A77" i="1" s="1"/>
  <c r="A79" i="1" s="1"/>
  <c r="B48" i="1"/>
  <c r="J48" i="1" s="1"/>
  <c r="AA48" i="1" s="1"/>
  <c r="X60" i="3" l="1"/>
  <c r="X64" i="3" s="1"/>
  <c r="X67" i="3" s="1"/>
  <c r="G10" i="25" s="1"/>
  <c r="T79" i="1"/>
  <c r="A94" i="1" s="1"/>
  <c r="A96" i="1" s="1"/>
  <c r="A98" i="1" s="1"/>
  <c r="A101" i="1" s="1"/>
  <c r="AF43" i="3"/>
  <c r="AF42" i="3" s="1"/>
  <c r="AB42" i="3"/>
  <c r="AF46" i="3"/>
  <c r="AF45" i="3" s="1"/>
  <c r="AB45" i="3"/>
  <c r="A143" i="1" l="1"/>
  <c r="A157" i="1" s="1"/>
  <c r="A177" i="1" s="1"/>
  <c r="A187" i="1" s="1"/>
  <c r="A202" i="1" s="1"/>
  <c r="A222" i="1" s="1"/>
  <c r="A236" i="1" s="1"/>
  <c r="A240" i="1" s="1"/>
  <c r="A248" i="1" s="1"/>
  <c r="AB60" i="3"/>
  <c r="AB64" i="3" s="1"/>
  <c r="AB67" i="3" s="1"/>
  <c r="H10" i="25" s="1"/>
  <c r="AF60" i="3"/>
  <c r="AF64" i="3" s="1"/>
  <c r="AF67" i="3" s="1"/>
  <c r="I10" i="25" s="1"/>
  <c r="J10" i="25" l="1"/>
  <c r="D9" i="25" l="1"/>
  <c r="C20" i="25" s="1"/>
  <c r="K12" i="29"/>
  <c r="O8" i="29" l="1"/>
  <c r="O12" i="29" s="1"/>
  <c r="S22" i="29" s="1"/>
  <c r="AB50" i="29" s="1"/>
  <c r="Q24" i="29" l="1"/>
  <c r="AB53" i="29"/>
  <c r="B57" i="29" l="1"/>
</calcChain>
</file>

<file path=xl/sharedStrings.xml><?xml version="1.0" encoding="utf-8"?>
<sst xmlns="http://schemas.openxmlformats.org/spreadsheetml/2006/main" count="1575" uniqueCount="729">
  <si>
    <t>Adres prowadzenia działalności gospodarczej</t>
  </si>
  <si>
    <t>Województwo</t>
  </si>
  <si>
    <t>Powiat</t>
  </si>
  <si>
    <t>Gmina</t>
  </si>
  <si>
    <t>Miejscowość</t>
  </si>
  <si>
    <t>Kod pocztowy</t>
  </si>
  <si>
    <t>Poczta</t>
  </si>
  <si>
    <t>Ulica i numer domu</t>
  </si>
  <si>
    <t>TAK</t>
  </si>
  <si>
    <t>NIE</t>
  </si>
  <si>
    <t>Adres do korespondencji. Jeżeli taki sam jak adres prowadzenia DG wybierz "TAK" w przeciwnym wypadku wypełnij pola</t>
  </si>
  <si>
    <t>TAKNIE</t>
  </si>
  <si>
    <t>WOJE</t>
  </si>
  <si>
    <t>POWI</t>
  </si>
  <si>
    <t>dolnośląskie</t>
  </si>
  <si>
    <t>Kraków</t>
  </si>
  <si>
    <t>kujawsko-pomorskie</t>
  </si>
  <si>
    <t>Nowy Sącz</t>
  </si>
  <si>
    <t>lubelskie</t>
  </si>
  <si>
    <t>Tarnów</t>
  </si>
  <si>
    <t>lubuskie</t>
  </si>
  <si>
    <t>bocheński</t>
  </si>
  <si>
    <t>łódzkie</t>
  </si>
  <si>
    <t>brzeski</t>
  </si>
  <si>
    <t>małopolskie</t>
  </si>
  <si>
    <t>chrzanowski</t>
  </si>
  <si>
    <t>mazowieckie</t>
  </si>
  <si>
    <t>dąbrowski</t>
  </si>
  <si>
    <t>opolskie</t>
  </si>
  <si>
    <t>gorlicki</t>
  </si>
  <si>
    <t>podkarpackie</t>
  </si>
  <si>
    <t>krakowski</t>
  </si>
  <si>
    <t>podlaskie</t>
  </si>
  <si>
    <t>limanowski</t>
  </si>
  <si>
    <t>pomorskie</t>
  </si>
  <si>
    <t>miechowski</t>
  </si>
  <si>
    <t>śląskie</t>
  </si>
  <si>
    <t>myślenicki</t>
  </si>
  <si>
    <t>świętokrzyskie</t>
  </si>
  <si>
    <t>nowosądecki</t>
  </si>
  <si>
    <t>warmińsko-mazurskie</t>
  </si>
  <si>
    <t>nowotarski</t>
  </si>
  <si>
    <t>wielkopolskie</t>
  </si>
  <si>
    <t>olkuski</t>
  </si>
  <si>
    <t>zachodniopomorskie</t>
  </si>
  <si>
    <t>oświęcimski</t>
  </si>
  <si>
    <t>proszowicki</t>
  </si>
  <si>
    <t>suski</t>
  </si>
  <si>
    <t>tarnowski</t>
  </si>
  <si>
    <t>tatrzański</t>
  </si>
  <si>
    <t>wadowicki</t>
  </si>
  <si>
    <t>wielicki</t>
  </si>
  <si>
    <t>Kliknij i wybierz z listy</t>
  </si>
  <si>
    <t>Numer telefonu stacjonarnego</t>
  </si>
  <si>
    <t>Numer telefonu komórkowego</t>
  </si>
  <si>
    <t>Adres strony internetowej www</t>
  </si>
  <si>
    <t>Adres poczty elektronicznej (e-mail)</t>
  </si>
  <si>
    <t>Forma prawna prowadzenia działalności gospodarczej</t>
  </si>
  <si>
    <t>DZIAŁA</t>
  </si>
  <si>
    <t>Spółka Cywilna</t>
  </si>
  <si>
    <t>Spółka Jawna</t>
  </si>
  <si>
    <t>Jednoosobowa działalność gospodarcza</t>
  </si>
  <si>
    <t>Spółka Partnerska</t>
  </si>
  <si>
    <t>Spółka komandytowa</t>
  </si>
  <si>
    <t>Spółka komandytowo-akcyjna</t>
  </si>
  <si>
    <t>Spółka omadytowa spółka z o.o.</t>
  </si>
  <si>
    <t>Spółka z ograniczoną odpowiedzialnością</t>
  </si>
  <si>
    <t>Prosta spółka akcyjna</t>
  </si>
  <si>
    <t>Spółka Akcyjna</t>
  </si>
  <si>
    <t>Spółdzielnia</t>
  </si>
  <si>
    <t>Inna - wpisz poniżej</t>
  </si>
  <si>
    <t>Numer NIP</t>
  </si>
  <si>
    <t>Numer Regon</t>
  </si>
  <si>
    <t>Numer KRS</t>
  </si>
  <si>
    <t>Kod PKD - główny</t>
  </si>
  <si>
    <t>Data rozpoczęcia działalności gospodarczej zgodnie z odpowiednim wpisem</t>
  </si>
  <si>
    <t>d</t>
  </si>
  <si>
    <t>-</t>
  </si>
  <si>
    <t>m</t>
  </si>
  <si>
    <t>r</t>
  </si>
  <si>
    <t>Osoba do kontaktu w sprawach pożyczki</t>
  </si>
  <si>
    <t xml:space="preserve">Imię </t>
  </si>
  <si>
    <t>Nazwisko</t>
  </si>
  <si>
    <t>Nr telefonu</t>
  </si>
  <si>
    <t>Adres e-mail</t>
  </si>
  <si>
    <t>Data i miejsce przyjęcia wniosku</t>
  </si>
  <si>
    <t>Podpis osoby przyjmującej wniosek</t>
  </si>
  <si>
    <t>/SKAWA+</t>
  </si>
  <si>
    <t>/</t>
  </si>
  <si>
    <t>Numer kolejny Wniosku Pożyczkowego</t>
  </si>
  <si>
    <t>Część A - Dane Wnioskodawcy</t>
  </si>
  <si>
    <t>Zwracam się prośbą o udzielenie pożyczki w kwocie:</t>
  </si>
  <si>
    <t>Słownie</t>
  </si>
  <si>
    <t>Na okres [miesiące]</t>
  </si>
  <si>
    <t>Z karencją na spłatę kapitału [miesiące]</t>
  </si>
  <si>
    <t>Pożyczka zostanie przeznaczona na pokrycie następujących wydatków:</t>
  </si>
  <si>
    <t>Wartość [zł.]</t>
  </si>
  <si>
    <t>Przeznaczenie</t>
  </si>
  <si>
    <t>Jednorazowo</t>
  </si>
  <si>
    <t>W transzach</t>
  </si>
  <si>
    <t>Proponowane zabezpieczenie pożyczki</t>
  </si>
  <si>
    <t>Weksel in blanco</t>
  </si>
  <si>
    <t>X</t>
  </si>
  <si>
    <t>Imię i nazwisko/Nazwa</t>
  </si>
  <si>
    <t>Dochód netto</t>
  </si>
  <si>
    <t>Nazwa</t>
  </si>
  <si>
    <t>Wartość</t>
  </si>
  <si>
    <t>Rodzaj</t>
  </si>
  <si>
    <t>Część B - Wniosek pożyczkowy</t>
  </si>
  <si>
    <t>Pożyczka zostanie wypłacona:</t>
  </si>
  <si>
    <t>Przewłaszczenie na zabezpieczenie / zastaw rejestrowy **</t>
  </si>
  <si>
    <t>Hipoteka na nieruchomości ***</t>
  </si>
  <si>
    <t>Inne proponowane przez Wnioskodawcę ****</t>
  </si>
  <si>
    <t>Nazwa i numer Księgi Wieczystej</t>
  </si>
  <si>
    <t>*** w przypadku hipoteki proszę wskazać rodzaj nieruchomości (niezabudowana, zabudowana budynkiem mieszkalnym, użytkowym, produkcyjnym, itp..) oraz jej wartość z operatu szacunkowego lub aktu notarialnego czy porównania adekwatnych ofert.</t>
  </si>
  <si>
    <t>* W przypadku osoby fizycznej nie prowadzącej DG Proszę podać Imię i Nazwisko poręczyciela oraz jego dochód z zaświadczenia o dochodach. W przypadku firmy proszę wskazać nazwę i dochód za ostatni rok podatkowy</t>
  </si>
  <si>
    <t>Część C - Informacje majątkowe o Wnioskodawcy</t>
  </si>
  <si>
    <t>UWAGA !!!</t>
  </si>
  <si>
    <t>Proszę podać wyłącznie majątek należący do Działalności Gospodarczej.</t>
  </si>
  <si>
    <t>Nieruchomości</t>
  </si>
  <si>
    <t>Rodzaj nieruchomości</t>
  </si>
  <si>
    <t>Nr Księgi Wieczystej</t>
  </si>
  <si>
    <t>Sposób władania</t>
  </si>
  <si>
    <t>Powierzchnia</t>
  </si>
  <si>
    <t>Aktualna wartość rynkowa</t>
  </si>
  <si>
    <t>Istniejące obciążenia</t>
  </si>
  <si>
    <t>Pojazdy, maszyny i urządzenia</t>
  </si>
  <si>
    <t>Rodzaj i marka</t>
  </si>
  <si>
    <t>Rocznik</t>
  </si>
  <si>
    <t>Lokalizacja</t>
  </si>
  <si>
    <t>Środki pieniężne w domu i na rachunkach bankowych</t>
  </si>
  <si>
    <t>Waluta</t>
  </si>
  <si>
    <t>Udziały, akcje, w innych pomiotach gospodarczych, jednostki uczestnictwa w funduszach inwestycyjnych</t>
  </si>
  <si>
    <t>Wartość udziałów, akcji, jednostek uczestnictwa</t>
  </si>
  <si>
    <t>Nr rejestracyjny *</t>
  </si>
  <si>
    <t>Nazwa **</t>
  </si>
  <si>
    <t>Nazwa podmiotu ***</t>
  </si>
  <si>
    <t>** Proszę wskazać nazwę banku w którym są zgromadzone środki, lub wpisać że są one w domu.</t>
  </si>
  <si>
    <t>Zadłużenie wnioskodawcy w tytułu kredytów, pożyczek czy leasingów firmowych</t>
  </si>
  <si>
    <t>Nazwa instytucji</t>
  </si>
  <si>
    <t>Przeznaczenie kredytu, pożyczki, leasingu</t>
  </si>
  <si>
    <t>Kwota nominalna</t>
  </si>
  <si>
    <t>Rata miesięczna</t>
  </si>
  <si>
    <t>Aktualne zadłużenie</t>
  </si>
  <si>
    <t>Termin spłaty</t>
  </si>
  <si>
    <t>Udzielone poręczenia cywilne i/lub wekslowe</t>
  </si>
  <si>
    <t>Na rzecz kogo zostało udzielone poręczenie</t>
  </si>
  <si>
    <t>Nazwa instytucji w której udzielono poręczenia</t>
  </si>
  <si>
    <t>Data wygaśnięcia poręczenia</t>
  </si>
  <si>
    <t>Wartość poręczenia</t>
  </si>
  <si>
    <t>Numer rachunku bankowego na który ma być przelana pożyczka</t>
  </si>
  <si>
    <t>Nazwa banku prowadzącego rachunek</t>
  </si>
  <si>
    <t>Numer rachunku bankowego</t>
  </si>
  <si>
    <t>Część D - Opis i plan przedsięwzięcia do sfinansowania z pożyczki</t>
  </si>
  <si>
    <t>Bieżąca sytuacja finansowa oraz za poprzednie lata</t>
  </si>
  <si>
    <t>Od początku roku bieżącego</t>
  </si>
  <si>
    <t>Rok poprzedni n</t>
  </si>
  <si>
    <t>Rok n-1</t>
  </si>
  <si>
    <t>Rok n-2</t>
  </si>
  <si>
    <t>Rok n-3</t>
  </si>
  <si>
    <t>Przychody</t>
  </si>
  <si>
    <t>Koszty</t>
  </si>
  <si>
    <t>Zysk/strata</t>
  </si>
  <si>
    <t>Wyjaśnienia do sytuacji finansowej, jeżeli są wymagane</t>
  </si>
  <si>
    <t>Wyszczególnienie</t>
  </si>
  <si>
    <t>A</t>
  </si>
  <si>
    <t>B</t>
  </si>
  <si>
    <t>Zapasy</t>
  </si>
  <si>
    <t xml:space="preserve">Należności </t>
  </si>
  <si>
    <t>L.P.</t>
  </si>
  <si>
    <t>Maszyny i urządzenia</t>
  </si>
  <si>
    <t>Środki transportu</t>
  </si>
  <si>
    <t>Inne</t>
  </si>
  <si>
    <t>Wartości niemateriale i prawne</t>
  </si>
  <si>
    <t>Nieruchomości gruntowe i zabudowane</t>
  </si>
  <si>
    <t>Pozostałe aktywa trwałe</t>
  </si>
  <si>
    <t>1)</t>
  </si>
  <si>
    <t>a</t>
  </si>
  <si>
    <t>b</t>
  </si>
  <si>
    <t>c</t>
  </si>
  <si>
    <t>Aktywa trwałe</t>
  </si>
  <si>
    <t>Rzeczowe aktywa trwałe</t>
  </si>
  <si>
    <t>2)</t>
  </si>
  <si>
    <t>3)</t>
  </si>
  <si>
    <t>Aktywa obrotowe</t>
  </si>
  <si>
    <t>Inwestycje krótkoterminowe</t>
  </si>
  <si>
    <t>Gotówka w kasie i na rachunkach</t>
  </si>
  <si>
    <t>Krótkoterminowe rozliczenia międz.</t>
  </si>
  <si>
    <t>Pozostałe aktywa obrotowe</t>
  </si>
  <si>
    <t>AKTYWA RAZEM</t>
  </si>
  <si>
    <t>4)</t>
  </si>
  <si>
    <t>5)</t>
  </si>
  <si>
    <t>Kapitały własne</t>
  </si>
  <si>
    <t>Zobowiązania i rezerwy na zobowiązania</t>
  </si>
  <si>
    <t>Rezerwy na zobowiązania</t>
  </si>
  <si>
    <t>Zobowiązania długoterminowe</t>
  </si>
  <si>
    <t>Pożyczki i kredyty</t>
  </si>
  <si>
    <t>Inne zobowiązania długoterminowe</t>
  </si>
  <si>
    <t>Zobowiązania krótkoterminowe</t>
  </si>
  <si>
    <t>Zobowiązania wobec dostawców</t>
  </si>
  <si>
    <t>Zobowiązania wobec budżetu</t>
  </si>
  <si>
    <t>Zobowiązania wobec pracowników</t>
  </si>
  <si>
    <t>e</t>
  </si>
  <si>
    <t>Inne zobowiązania krótkoterminowe</t>
  </si>
  <si>
    <t>Rozliczenia międzyokresowe</t>
  </si>
  <si>
    <t>PASYWA RAZEM</t>
  </si>
  <si>
    <t>Bilans na ostatnie zamknięty miesiąc przez dniem złożenia Wniosku Pożyczkowego w złotych polskich.</t>
  </si>
  <si>
    <t>Prognoza przychodów i kosztów  w ujęciu miesięcznym dla działalności po udzieleniu pożyczki</t>
  </si>
  <si>
    <t>I</t>
  </si>
  <si>
    <t>II</t>
  </si>
  <si>
    <t>III</t>
  </si>
  <si>
    <t>IV</t>
  </si>
  <si>
    <t>V</t>
  </si>
  <si>
    <t>VI</t>
  </si>
  <si>
    <t>VII</t>
  </si>
  <si>
    <t>VIII</t>
  </si>
  <si>
    <t>IX</t>
  </si>
  <si>
    <t>XI</t>
  </si>
  <si>
    <t>XII</t>
  </si>
  <si>
    <t>Przychody ze sprzedaży</t>
  </si>
  <si>
    <t>Pozostałe przychody</t>
  </si>
  <si>
    <t>Surowce i materiały</t>
  </si>
  <si>
    <t>Energia el, gaz, ogrzewanie</t>
  </si>
  <si>
    <t>Telekomunikacja</t>
  </si>
  <si>
    <t>Bank, poczta, kurier, ochrona</t>
  </si>
  <si>
    <t>Biuro księgowe</t>
  </si>
  <si>
    <t>Woda, ścieki, śmieci</t>
  </si>
  <si>
    <t>Czynsze</t>
  </si>
  <si>
    <t>Wynagrodzenia z narzutami</t>
  </si>
  <si>
    <t>Naprawy, remonty, serwis</t>
  </si>
  <si>
    <t>Reklama</t>
  </si>
  <si>
    <t>Amortyzacja</t>
  </si>
  <si>
    <t>Pozostałe koszty</t>
  </si>
  <si>
    <t>Zysk z działalności</t>
  </si>
  <si>
    <t>Odsetki od udzielonej pożyczki</t>
  </si>
  <si>
    <t>Odsetki innych kredytów i poż</t>
  </si>
  <si>
    <t>Zysk brutto</t>
  </si>
  <si>
    <t>Przychody finansowe</t>
  </si>
  <si>
    <t>Podatek dochodowy</t>
  </si>
  <si>
    <t>Zysk netto</t>
  </si>
  <si>
    <t>Ubezpieczenia OC, AC, inne</t>
  </si>
  <si>
    <t>Spłata kapitału pożyczki</t>
  </si>
  <si>
    <t>I rok</t>
  </si>
  <si>
    <t>II rok</t>
  </si>
  <si>
    <t>III rok</t>
  </si>
  <si>
    <t>IV rok</t>
  </si>
  <si>
    <t>V rok</t>
  </si>
  <si>
    <t>VI rok</t>
  </si>
  <si>
    <t>VII rok</t>
  </si>
  <si>
    <t>Prognoza przychodów i kosztów  na kolejne lata spłaty pożyczki</t>
  </si>
  <si>
    <t>Zmiana procentowa przychodów</t>
  </si>
  <si>
    <t>Zmiana procentowa kosztów</t>
  </si>
  <si>
    <t xml:space="preserve">Stopa </t>
  </si>
  <si>
    <t>Liczba miesięcy</t>
  </si>
  <si>
    <t>BUFOR</t>
  </si>
  <si>
    <t>ROK 2023</t>
  </si>
  <si>
    <t>Liczba lat</t>
  </si>
  <si>
    <t>Wartośc kredytu</t>
  </si>
  <si>
    <t>Płatnośc raty</t>
  </si>
  <si>
    <t>Rata do spłaty</t>
  </si>
  <si>
    <t>Skumulowana rata kpitałowa</t>
  </si>
  <si>
    <t>Rata kapitałowa</t>
  </si>
  <si>
    <t>Rata odsetkowa</t>
  </si>
  <si>
    <t>odsetki</t>
  </si>
  <si>
    <t>Karencja</t>
  </si>
  <si>
    <t>UWAGA</t>
  </si>
  <si>
    <t>Stanowisko</t>
  </si>
  <si>
    <t>Numer PESEL</t>
  </si>
  <si>
    <t xml:space="preserve">Seria i numer dowodu </t>
  </si>
  <si>
    <t>Adres zamieszkania</t>
  </si>
  <si>
    <t>ulica i numer odmu</t>
  </si>
  <si>
    <t>Imię/Imiona</t>
  </si>
  <si>
    <t>Ile osób będzie podpisywać umowę pożyczkową?</t>
  </si>
  <si>
    <t>OŚWIADCZENIA</t>
  </si>
  <si>
    <t>Oświadczam, że nie jestem podmiotem, w stosunku do którego Pośrednik Finansowy lub osoby upoważnione do jego reprezentacji posiadają, tak bezpośrednio jak i pośrednio, jakiekolwiek powiązania, w tym o charakterze majątkowym, kapitałowym, osobowym czy też faktycznym, które wpływają lub mogłyby potencjalnie wpływać na prawidłową realizację Projektu</t>
  </si>
  <si>
    <t>Oświadczam, że nie zostałem prawomocnie skazany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</si>
  <si>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Oświadczam, że zapoznałem się z Regulaminem Funduszu Pożyczkowego SKAWA+ i akceptuję wszystkie jego zapisy</t>
  </si>
  <si>
    <t>Wyjaśnienia</t>
  </si>
  <si>
    <t>Oświadczam, że nie pozostaję pod zarządem komisarycznym ani nie znajduję się w toku likwidacji, postępowania upadłościowego lub postępowania naprawczego lub postępowania układowego</t>
  </si>
  <si>
    <t>Oświadczam, że nie znajduję się w okresie restrukturyzacji</t>
  </si>
  <si>
    <t>Oświadczam, że prowadzę działalność gospodarczą na obszarze województwa małopolskiego, to jest zgodnie z właściwymi dokumentami rejestrowymi posiadam na obszarze województwa małopolskiego siedzibę lub oddział</t>
  </si>
  <si>
    <t>Oświadczam, że nie ciąży na mnie obowiązek zwrotu pomocy, wynikający z decyzji Komisji Europejskiej uznającej pomoc za niezgodną z prawem oraz ze wspólnym rynkiem lub orzeczenia sądu krajowego lub unijnego</t>
  </si>
  <si>
    <t>Oświadczam, że nie podlegam wykluczeniu z możliwości dostępu do środków publicznych na podstawie przepisów prawa ani wykluczeniu takiemu nie podlegają osoby uprawnione do  reprezentacji Wnioskodawcy</t>
  </si>
  <si>
    <t>Upoważnienie wnioskodawcy, jako Przedsiębiorcy do występowania z wnioskiem do BIG InfoMonitor SA</t>
  </si>
  <si>
    <t>Dane Firmy</t>
  </si>
  <si>
    <t>NIP</t>
  </si>
  <si>
    <t>REGON</t>
  </si>
  <si>
    <t>(firma przedsiębiorcy udzielającego upoważnienia)</t>
  </si>
  <si>
    <t>Niniejszym upoważnia</t>
  </si>
  <si>
    <t>(nazwa i adres podmiotu, który występuje o ujawnienie danych za pośrednictwem BIG InfoMonitor S.A.)</t>
  </si>
  <si>
    <t>Stowarzyszenie "Samorządowe Centrum Przedsiębiorczości i Rozwoju" w Suchej Beskidzkiej z siedzibą w Suchej Beskidzkiej przy ulicy Mickiewicza 175</t>
  </si>
  <si>
    <t>Data</t>
  </si>
  <si>
    <t>Podpis</t>
  </si>
  <si>
    <t>Administratorem Pani/Pana danych osobowych jest:</t>
  </si>
  <si>
    <t>BIG InfoMonitor S.A</t>
  </si>
  <si>
    <t>Biuro Informacji Kredytowe S.A</t>
  </si>
  <si>
    <t>Związek Banków Polskich</t>
  </si>
  <si>
    <t>Stowarzyszenie "Samorządowe Centrum Przedsięiborczości i Rozwoju" w Suchej Beskidzkiej</t>
  </si>
  <si>
    <t>iod@funduszemalopolska.pl</t>
  </si>
  <si>
    <t>info@big.pl</t>
  </si>
  <si>
    <t>info@bik.p</t>
  </si>
  <si>
    <t>kontakt@zbp.pl</t>
  </si>
  <si>
    <t>sekretariat@funduszemalopolska.pl</t>
  </si>
  <si>
    <t xml:space="preserve">iod@bik.pl </t>
  </si>
  <si>
    <t>iod@zbp.pl</t>
  </si>
  <si>
    <t>iod@big.pl</t>
  </si>
  <si>
    <t>Pani/Pana dane będą przetwarzane przez:</t>
  </si>
  <si>
    <t>BIK i ZBP, w celu udostępnienia danych gospodarczych, co stanowi uzasadniony interes Administratora danych, będący podstawa przetwarzania Pani/Pana danych osobowych.</t>
  </si>
  <si>
    <t>f</t>
  </si>
  <si>
    <t>g</t>
  </si>
  <si>
    <t>h</t>
  </si>
  <si>
    <t>i</t>
  </si>
  <si>
    <t>Upoważnienie wnioskodawcy, jako osoby fizycznej do występowania z wnioskiem do BIG InfoMonitor SA</t>
  </si>
  <si>
    <t>Dane Konsumenta</t>
  </si>
  <si>
    <t>Imię i Nazwisko</t>
  </si>
  <si>
    <t>Adres zameldowania</t>
  </si>
  <si>
    <t>Data urodzenia</t>
  </si>
  <si>
    <t>PESEL</t>
  </si>
  <si>
    <t>nie wypełnia się w przypadku obcokrajowca nie posiadającego nr PESEL</t>
  </si>
  <si>
    <t>Seria i numer dokumentu tożsamości</t>
  </si>
  <si>
    <t>Ja,</t>
  </si>
  <si>
    <t>(imię i nazwisko konsumenta)</t>
  </si>
  <si>
    <t>Niniejszym upoważniam:</t>
  </si>
  <si>
    <t>Podpis Konsumenta</t>
  </si>
  <si>
    <t>Informacja przeznaczona dla Konsumenta</t>
  </si>
  <si>
    <t>Upoważnienie Wnioskodawcy do występowania z wnioskiem do BIG InfoMonitor SA</t>
  </si>
  <si>
    <t>Upoważnienie Poręczyciela do występowania z wnioskiem do BIG InfoMonitor SA</t>
  </si>
  <si>
    <t>Podpis Poręczyciela</t>
  </si>
  <si>
    <t>Upoważnienie małżonka poręczyciela, jako osoby fizycznej do występowania z wnioskiem do BIG InfoMonitor SA</t>
  </si>
  <si>
    <t>Na podstawie art. 105 ust. 4a i 4a1 ustawy z dnia 29 sierpnia 1997 roku - Prawo bankowe (tekst jednolity Dz.U.2019 poz. 2357 ze zm.) w związku z art. 13 ustawy z dnia 9 kwietnia 2010 roku o udostępnianiu informacji gospodarczych i wymianie danych gospodarczych (tj. Dz.U.2020 poz. 389 ze zm.) w imieniu</t>
  </si>
  <si>
    <t>do pozyskania za pośrednictwem Biura Informacji Gospodarczej InfoMonitor S.A. z siedzibą w Warszawie przy ul. Zygmunta
Modzelewskiego 77a (BIG InfoMonitor) danych gospodarczych z Biura Informacji Kredytowej S.A. (BIK) i Związku Banków Polskich (ZBP) w zakresie niezbędnym do dokonania oceny wiarygodności płatniczej i oceny ryzyka kredytowego.</t>
  </si>
  <si>
    <t>Jednocześnie upoważniam ww. przedsiębiorcę do pozyskania z BIG InfoMonitor informacji dotyczących składanych zapytań na mój temat do Rejestru BIG InfoMonitor w ciągu ostatnich 12 miesięcy</t>
  </si>
  <si>
    <t>Informacja przeznaczona dla osób fizycznych prowadzących działalność gospodarczą*</t>
  </si>
  <si>
    <t>Informacja przeznaczona dla osób reprezentujących Firmę**</t>
  </si>
  <si>
    <t>Administratorem Pani/Pana danych osobowych jest*/**:</t>
  </si>
  <si>
    <t xml:space="preserve">Z Administratorem można się skontaktować poprzez adres e-mail, lub pisemnie (adres siedziby Administratora)*/**: </t>
  </si>
  <si>
    <t xml:space="preserve">Wyznaczeni zostali inspektorzy ochrony danych, z
którym można się skontaktować poprzez adres poczty elektronicznej lub pisemnie (adres siedziby Administratora)*/** </t>
  </si>
  <si>
    <t>Z inspektorem ochrony danych można się kontaktować we wszystkich sprawach dotyczących przetwarzania danych osobowych oraz korzystania z praw związanych z przetwarzaniem danych*/**</t>
  </si>
  <si>
    <t>Wierzyciela, w celu pozyskania informacji gospodarczych, danych gospodarczych lub weryfikacji wiarygodności płatniczej na podstawie udzielonego przez Panią/Pana upoważnienia*. 
- weryfikacji uprawnienia do podpisania upoważnienia w imieniu Firmy, co stanowi uzasadniony interes Administratora**.</t>
  </si>
  <si>
    <t xml:space="preserve">BIG InfoMonitor w celu:
- udostępnienia informacji gospodarczych lub weryfikacji jakości danych na zlecenie Wierzyciela, co stanowi uzasadniony interes Administratora danych, będący podstawą przetwarzania Pani/Pana danych osobowych*;
- prowadzenia Rejestru Zapytań, co stanowi realizację obowiązku Administratora, określonego w art. 27 Ustawy o BIG*;
- udostępnienia informacji dotyczących zapytań, na podstawie Pani/Pana zgody, będącej podstawą przetwarzania Pani/Pana danych osobowych*;
- weryfikacji uprawnienia do podpisania upoważnienia w imieniu Firmy, co stanowi uzasadniony interes Administratora**. </t>
  </si>
  <si>
    <t>Wierzyciel, BIG InfoMonitor, BIK oraz ZBP przetwarzają Pani/Pana dane osobowe w zakresie: nazwa*/imię i nazwisko**, NIP*, REGON*.</t>
  </si>
  <si>
    <t>Odbiorcami Pani/Pana danych osobowych mogą być firmy zajmujące się obsługą systemów teleinformatycznych lub świadczeniem innych usług IT na rzecz Wierzyciela, BIG InfoMonitor, BIK lub ZBP w zakresie niezbędnym do realizacji celów, dla których przetwarzane są te dane*/**.</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</si>
  <si>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</si>
  <si>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 xml:space="preserve">W zakresie, w jakim podstawą przetwarzania Pani/Pana danych osobowych jest zgoda, ma Pani/Pan prawo wycofania zgody. Wycofanie zgody nie ma wpływu na zgodność z prawem przetwarzania, którego dokonano na podstawie zgody przed jej wycofaniem*. </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</si>
  <si>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</si>
  <si>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j</t>
  </si>
  <si>
    <t>Przysługuje Pani/Panu również prawo wniesienia skargi do organu nadzorczego zajmującego się ochroną danych osobowych*/**.</t>
  </si>
  <si>
    <t>k</t>
  </si>
  <si>
    <t>Osoby upoważnione do podpisania Umowy Pożyczkowej ze strony Wnioskodawcy</t>
  </si>
  <si>
    <t>Informacje o Wnioskodawcy</t>
  </si>
  <si>
    <t>Wnioskodawca</t>
  </si>
  <si>
    <t>Małżonek</t>
  </si>
  <si>
    <t>Dokument tożsamości</t>
  </si>
  <si>
    <t>Seria i numer dokumentu</t>
  </si>
  <si>
    <t>Termin ważności dokumentu</t>
  </si>
  <si>
    <t>Stan cywilny</t>
  </si>
  <si>
    <t>Jeżeli małżonek ma ten sam adres zamieszkania co wnioskodawca proszę wybrac "TAK"</t>
  </si>
  <si>
    <t>Jeżeli małżonek ma ten sam adres zameldowania co wnioskodawca proszę wybrac "TAK"</t>
  </si>
  <si>
    <t>Adres do korespondencji</t>
  </si>
  <si>
    <t>Jeżeli małżonek ma ten sam adres do korespondencji co wnioskodawca proszę wybrac "TAK"</t>
  </si>
  <si>
    <t>Numer telefonu</t>
  </si>
  <si>
    <t>Miejsce pracy</t>
  </si>
  <si>
    <t>Dochód miesięczny, w tym:</t>
  </si>
  <si>
    <t>Prowadzona DG</t>
  </si>
  <si>
    <t>Umowa o pracę</t>
  </si>
  <si>
    <t>Umowy cywilno prawne</t>
  </si>
  <si>
    <t>Liczba osób na utrzymaniu (niepełnoletni, osoby zależne, itp..)</t>
  </si>
  <si>
    <t>Miesięczny koszt utrzymania gospodarstwa domowego</t>
  </si>
  <si>
    <t>Majątek wnioskodawcy</t>
  </si>
  <si>
    <t>Rodzaj władania</t>
  </si>
  <si>
    <t>Aktualna wartość</t>
  </si>
  <si>
    <t>Obciążenia</t>
  </si>
  <si>
    <t>Nierucho
mości 
niezabudo
wane</t>
  </si>
  <si>
    <t>Nierucho
mości 
zabudo
wane</t>
  </si>
  <si>
    <t>Pojazdy, urządzenia i maszyny</t>
  </si>
  <si>
    <t>Pojazdy</t>
  </si>
  <si>
    <t>Numer rejestracyjny</t>
  </si>
  <si>
    <t>Urządzenia i maszyny</t>
  </si>
  <si>
    <t>Rok produkcji</t>
  </si>
  <si>
    <t>Podpis Wnioskodawcy</t>
  </si>
  <si>
    <t>Instytucja</t>
  </si>
  <si>
    <t>Kwota</t>
  </si>
  <si>
    <t>Dom</t>
  </si>
  <si>
    <t>Śrdoki pieniężne w domu i na rachunkach bankowych, maklerskich, funduszach inwesycyjnych</t>
  </si>
  <si>
    <t>Udziały w innych podmiotach gospodarczych</t>
  </si>
  <si>
    <t>Nazwa podmiotu</t>
  </si>
  <si>
    <t>Forma prawna</t>
  </si>
  <si>
    <t>Udział [%]</t>
  </si>
  <si>
    <t>Wartość udziału, akcji, wkładu</t>
  </si>
  <si>
    <t>Zadłużenie wnioskodawcy</t>
  </si>
  <si>
    <t>Kredyty, pożyczki, leasingi prywatne - zarówno Wnioskodawcy jak i małżonka oraz wspólne</t>
  </si>
  <si>
    <t>Cel kredytu, pożyczki leasingu</t>
  </si>
  <si>
    <t>Zabezpieczenie</t>
  </si>
  <si>
    <t>Udzielone poręczenia cywilne i wekslowe</t>
  </si>
  <si>
    <t>Na rzecz kogo udzielono poręczenia</t>
  </si>
  <si>
    <t>Termin wygaśnięcia</t>
  </si>
  <si>
    <t>W jakiej instytiucji</t>
  </si>
  <si>
    <t>Podpis Małżonka Wnioskodawcy</t>
  </si>
  <si>
    <r>
      <rPr>
        <b/>
        <sz val="9"/>
        <color theme="1"/>
        <rFont val="Calibri"/>
        <family val="2"/>
        <charset val="238"/>
        <scheme val="minor"/>
      </rPr>
      <t>Pouczenie</t>
    </r>
    <r>
      <rPr>
        <sz val="9"/>
        <color theme="1"/>
        <rFont val="Calibri"/>
        <family val="2"/>
        <charset val="238"/>
        <scheme val="minor"/>
      </rPr>
      <t xml:space="preserve">
Wybrane artykuły ustawy Kodeks Karny z 6 czerwca 1997 r. (Dz. U. Nr 88, poz. 553 z późniejszymi zmianami):
Art. 286 par.1  Kto w celu osiągnięcia korzyści majątkowej doprowadza inną osobę do niekorzystnego rozporządzenia własnym lub cudzym mieniem za pomocą wprowadzenia w błąd albo wyzyskania błędu lub niezdolności do należytego pojmowania przedsiębranego działania, podlega karze pozbawienia wolności od 6 miesięcy do 8 lat.
Art. 297 par.1  Kto, w celu uzyskania dla siebie lub kogo innego, od banku lub jednostki organizacyjnej prowadzącej podobną działalność gospodarczą na podstawie ustawy albo od organu lub instytucji dysponującej środkami publicznymi – kredytu, pożyczki pieniężne, poręczenia, gwarancji, akredytywy, dotacji, subwencji, potwierdzenia przez bank zobowiązania wynikającego z poręczenia lub gwarancji lub podobnego świadczenia pieniężnego na określony cel gospodarczy, elektronicznego instrumentu płatniczego lub zmówienia publicznego, przedkłada podrobiony, poświadczający nieprawdę albo nierzetelny dokument albo nierzetelne, pisemne oświadczenie dotyczące okoliczności o istotnym znaczeniu dla uzyskania wymienionego wsparcia finansowego, instrumentu płatniczego lub zamówienia, podlega karze pozbawienia wolności od 3 miesięcy do 5 lat.</t>
    </r>
  </si>
  <si>
    <t>Na podstawie art. 24 ust. 1 ustawy z dnia 9 kwietnia 2010 roku o udostępnianiu informacji gospodarczych i wymianie danych gospodarczych (tj. Dz.U.2020 poz. 389 ze. zm.) oraz na podstawie art. 105 ust. 4a i 4a 1 ustawy z dnia 29 sierpnia 1997 roku - Prawo  bankowe (tj. Dz.U.2019 poz. 2357 ze zm.) w związku z art. 13 ustawy o udostępnianiu informacji gospodarczych i wymianie danych gospodarczych</t>
  </si>
  <si>
    <t xml:space="preserve">do pozyskania z Biura Informacji Gospodarczej InfoMonitor S.A. z siedzibą w Warszawie przy ul. Zygmunta Modzelewskiego 77a (BIG InfoMonitor) dotyczących mnie informacji gospodarczych oraz do pozyskania za pośrednictwem BIG InfoMonitor danych gospodarczych z Biura Informacji Kredytowej S.A. (BIK) i Związku Banków Polskich (ZBP), w tym między innymi oceny punktowej (scoring), w zakresie niezbędnym do dokonania oceny wiarygodności płatniczej i oceny ryzyka kredytowego. </t>
  </si>
  <si>
    <t>Jednocześnie upoważniam ww. przedsiębiorcę do pozyskania z BIG InfoMonitor informacji dotyczących składanych zapytań na mój temat  do Rejestru BIG InfoMonitor w ciągu ostatnich 12 miesięcy.</t>
  </si>
  <si>
    <t>Z Administratorem można się skontaktować poprzez adres e-mail, lub pisemnie (adres siedziby Administratora):</t>
  </si>
  <si>
    <t xml:space="preserve">Wyznaczeni zostali inspektorzy ochrony danych, z którym można się skontaktować poprzez adres poczty elektronicznej lub pisemnie (adres siedziby Administratora) </t>
  </si>
  <si>
    <t xml:space="preserve">Z inspektorem ochrony danych można się kontaktować we wszystkich sprawach dotyczących przetwarzania danych osobowych oraz korzystania z praw związanych z przetwarzaniem danych. </t>
  </si>
  <si>
    <t xml:space="preserve">Wierzyciela w celu weryfikacji jakości danych, pozyskania informacji gospodarczych, danych gospodarczych, informacji dotyczących zapytań lub weryfikacji wiarygodności płatniczej na podstawie udzielonego przez Panią/Pana upoważnienia. </t>
  </si>
  <si>
    <t>BIK i ZBP w celu udostępnienia 
danych gospodarczych, co stanowi uzasadniony interes Administratora danych, będący podstawą przetwarzania Pani/Pana danych osobowych.</t>
  </si>
  <si>
    <t xml:space="preserve">BIG InfoMonitor w celu: 
- udostępnienia informacji gospodarczych lub weryfikacji jakości danych na zlecenie Wierzyciela, co stanowi uzasadniony interes Administratora danych, będący podstawą przetwarzania Pani/Pana danych osobowych; 
- udostępnienia informacji dotyczących zapytań, na podstawie Pani/Pana zgody, będącej podstawą przetwarzania Pani/Pana danych osobowych; 
- prowadzenia Rejestru Zapytań, co stanowi realizację obowiązku określonego w art. 27 Ustawy o BIG. </t>
  </si>
  <si>
    <t xml:space="preserve">Wierzyciel, BIG InfoMonitor, BIK oraz ZBP przetwarzają Pani/Pana dane osobowe w zakresie: imię, nazwisko, data urodzenia/numer PESEL, nr i seria dokumentu tożsamości. </t>
  </si>
  <si>
    <t>Odbiorcami Pani/Pana danych osobowych mogą być firmy zajmujące się obsługą systemów teleinformatycznych lub świadczeniem innych usług IT na rzecz Wierzyciela lub BIG InfoMonitor, BIK i ZBP w zakresie niezbędnym do realizacji celów, dla których przetwarzane są te dane.</t>
  </si>
  <si>
    <t xml:space="preserve">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 </t>
  </si>
  <si>
    <t>W zakresie, w jakim podstawą przetwarzania Pani/Pana danych osobowych jest zgoda, ma Pani/Pan prawo wycofania zgody. 
Wycofanie zgody nie ma wpływu na zgodność z prawem przetwarzania, którego dokonano na podstawie zgody przed jej wycofaniem.</t>
  </si>
  <si>
    <t xml:space="preserve">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 </t>
  </si>
  <si>
    <t xml:space="preserve">Przysługuje Pani/Panu również prawo wniesienia skargi do organu nadzorczego zajmującego się ochroną danych osobowych. </t>
  </si>
  <si>
    <t>Upoważnienie poręczyciela, jako osoby fizycznej do występowania z wnioskiem do BIG InfoMonitor SA</t>
  </si>
  <si>
    <t>Upoważnienie poręczyciela, jako Przedsiębiorcy do występowania z wnioskiem do BIG InfoMonitor SA</t>
  </si>
  <si>
    <t>Majątek poręczyciela</t>
  </si>
  <si>
    <t>Zadłużenie poręczyciela</t>
  </si>
  <si>
    <t>Podpis Małżonka Poręczyciela</t>
  </si>
  <si>
    <t>Na upoważnieniach obligatoryjnie są wymagane: nazwa, NIP i REGON.</t>
  </si>
  <si>
    <t xml:space="preserve">Upoważnienie może zostać wypełnione ręcznie (wielkimi drukowanymi literami) lub pismem maszynowym, a przedsiębiorca pod upoważnieniem składa podpis oraz pieczęć. </t>
  </si>
  <si>
    <t xml:space="preserve">W przypadku upoważnienia przedsiębiorcy – art. 105 ust. 4a i 4a1 ustawy z dnia 29 sierpnia 1997 roku - Prawo bankowe (tj. Dz.U.2019 poz. 2357 ze zm.) stanowi podstawę prawną do przeszukania bazy Biura Informacji Kredytowej i Związku Banków Polskich, skreślenie tej podstawy prawnej oznacza brak zgody przedsiębiorcy na złożenie zapytania do bazy Biura Informacji Kredytowej i Związku Banków Polskich. </t>
  </si>
  <si>
    <t>Jeżeli przedsiębiorca wykreśli w upoważnieniu wyrażenie „Jednocześnie upoważniam ww. przedsiębiorcę do pozyskania z BIG 
InfoMonitor informacji dotyczących składanych zapytań na mój temat do Rejestru BIG InfoMonitor w ciągu ostatnich 12 miesięcy” upoważnienie nie będzie uprawniało do pozyskania informacji we wskazanym zakresie.</t>
  </si>
  <si>
    <t>Zasady wypełniania upoważnienia dla Przedsiębiorcy</t>
  </si>
  <si>
    <t>Zasady wypełniania upoważnienia dla Konsumenta</t>
  </si>
  <si>
    <t>Na upoważnieniach obligatoryjnie są wymagane: imię i nazwisko, nr i seria dokumentu tożsamości oraz numer PESEL, a dla konsumenta będącego obcokrajowcem: imię i nazwisko, nr i seria dokumentu tożsamości oraz datę urodzenia.</t>
  </si>
  <si>
    <t xml:space="preserve">Upoważnienie może zostać wypełnione ręcznie (wielkimi drukowanymi literami) lub pismem maszynowym, za wyjątkiem czytelnego podpisu (imię i nazwisko), który konsument składa własnoręcznie pod upoważnieniem. </t>
  </si>
  <si>
    <t>W przypadku upoważnienia konsumenta – art. 24 ust. 1 ustawy z dnia 9 kwietnia 2010 roku o udostępnianiu informacji gospodarczych i wymianie danych gospodarczych (tj. Dz.U.2020 poz. 389 ze zm.) stanowi podstawę prawną do przeszukania bazy BIG InfoMonitor. Skreślenie ww. podstawy spowoduje brak możliwości złożenia zapytania do BIG InfoMonitor, bazy Biura Informacji Kredytowej oraz bazy Związku Banków Polskich.</t>
  </si>
  <si>
    <t>Jeżeli konsument wykreśli w upoważnieniu wyrażenie: „…do pozyskania za pośrednictwem BIG InfoMonitor danych gospodarczych z Biura Informacji Kredytowej S.A. (BIK) i Związku Banków Polskich (ZBP), w tym między innymi oceny punktowej (scoring), w zakresie niezbędnym do dokonania oceny wiarygodności płatniczej i oceny ryzyka kredytowego” upoważnienie będzie uprawniało wyłącznie do złożenia zapytania do bazy BIG InfoMonitor, z zastrzeżeniem pkt 3.</t>
  </si>
  <si>
    <t>Jeżeli konsument wykreśli w upoważnieniu wyrażenie: „Jednocześnie upoważniam ww. przedsiębiorcę do pozyskania z BIG InfoMonitor informacji dotyczących składanych zapytań na mój temat do Rejestru BIG InfoMonitor w ciągu ostatnich 12 miesięcy” upoważnienie nie będzie uprawniało do pozyskania informacji we wskazanym zakresie.</t>
  </si>
  <si>
    <t>Oświadczenie o spełnieniu kryteriów MŚP</t>
  </si>
  <si>
    <t>nazwa Wnioskodawcy zgodnie z dokumentem rejestrowym</t>
  </si>
  <si>
    <t>Mikroprzedsiębiorcą</t>
  </si>
  <si>
    <t>Małym przedsiębiorcą</t>
  </si>
  <si>
    <t>Średnim przedsiębiorcą</t>
  </si>
  <si>
    <t xml:space="preserve">spełniającym warunki określone w załączniku I do rozporządzenia Komisji (UE) Nr 651/2014 z dnia 17 czerwca 2014 r. uznającego niektóre rodzaje pomocy za zgodne z rynkiem wewnętrznym w zastosowaniu art. 107 i 108  Traktatu (ogólne rozporządzenie w sprawie wyłączeń blokowych) (Dz. Urz. UE L 187 z 26.06.2014 r., str.1). </t>
  </si>
  <si>
    <r>
      <t>Wnioskodawca:  
(</t>
    </r>
    <r>
      <rPr>
        <sz val="8"/>
        <color theme="1"/>
        <rFont val="Calibri"/>
        <family val="2"/>
        <charset val="238"/>
        <scheme val="minor"/>
      </rPr>
      <t>wpisać pełną nazwę Wnioskodawcy zgodnie z dokumentem rejestrowym</t>
    </r>
    <r>
      <rPr>
        <b/>
        <sz val="8"/>
        <color theme="1"/>
        <rFont val="Calibri"/>
        <family val="2"/>
        <charset val="238"/>
        <scheme val="minor"/>
      </rPr>
      <t xml:space="preserve">) </t>
    </r>
  </si>
  <si>
    <t>Data rozpoczęcia działalności</t>
  </si>
  <si>
    <t>proszę wybrac z listy</t>
  </si>
  <si>
    <t>ND</t>
  </si>
  <si>
    <t>W ostatnim okresie sprawozdawczym N</t>
  </si>
  <si>
    <t>W poprzednim okresie sprawozdawczym N-1</t>
  </si>
  <si>
    <t xml:space="preserve">W okresie sprawozdawczym za drugi rok wstecz od ostatniego okresu sprawozdawczego N-2 </t>
  </si>
  <si>
    <r>
      <t>oświadcza, że jest</t>
    </r>
    <r>
      <rPr>
        <b/>
        <sz val="7"/>
        <color theme="1"/>
        <rFont val="Calibri"/>
        <family val="2"/>
        <charset val="238"/>
        <scheme val="minor"/>
      </rPr>
      <t>(1)</t>
    </r>
    <r>
      <rPr>
        <sz val="9"/>
        <color theme="1"/>
        <rFont val="Calibri"/>
        <family val="2"/>
        <charset val="238"/>
        <scheme val="minor"/>
      </rPr>
      <t>:</t>
    </r>
  </si>
  <si>
    <r>
      <rPr>
        <b/>
        <sz val="8"/>
        <color theme="1"/>
        <rFont val="Calibri"/>
        <family val="2"/>
        <charset val="238"/>
        <scheme val="minor"/>
      </rPr>
      <t>Pozostaje w relacji przedsiębiorstw/ podmiotów partnerskich</t>
    </r>
    <r>
      <rPr>
        <b/>
        <sz val="7"/>
        <color theme="1"/>
        <rFont val="Calibri"/>
        <family val="2"/>
        <charset val="238"/>
        <scheme val="minor"/>
      </rPr>
      <t>(3)</t>
    </r>
    <r>
      <rPr>
        <b/>
        <sz val="8"/>
        <color theme="1"/>
        <rFont val="Calibri"/>
        <family val="2"/>
        <charset val="238"/>
        <scheme val="minor"/>
      </rPr>
      <t xml:space="preserve"> z</t>
    </r>
    <r>
      <rPr>
        <sz val="8"/>
        <color theme="1"/>
        <rFont val="Calibri"/>
        <family val="2"/>
        <charset val="238"/>
        <scheme val="minor"/>
      </rPr>
      <t xml:space="preserve">: 
(należy podać nazwy i wypełnić załącznik </t>
    </r>
    <r>
      <rPr>
        <b/>
        <sz val="8"/>
        <color theme="1"/>
        <rFont val="Calibri"/>
        <family val="2"/>
        <charset val="238"/>
        <scheme val="minor"/>
      </rPr>
      <t>a</t>
    </r>
    <r>
      <rPr>
        <sz val="8"/>
        <color theme="1"/>
        <rFont val="Calibri"/>
        <family val="2"/>
        <charset val="238"/>
        <scheme val="minor"/>
      </rPr>
      <t xml:space="preserve"> oraz </t>
    </r>
    <r>
      <rPr>
        <b/>
        <sz val="8"/>
        <color theme="1"/>
        <rFont val="Calibri"/>
        <family val="2"/>
        <charset val="238"/>
        <scheme val="minor"/>
      </rPr>
      <t>b</t>
    </r>
    <r>
      <rPr>
        <sz val="8"/>
        <color theme="1"/>
        <rFont val="Calibri"/>
        <family val="2"/>
        <charset val="238"/>
        <scheme val="minor"/>
      </rPr>
      <t xml:space="preserve"> oddzielnie dla każdego przedsiębiorstwa/ podmiotu partnerskiego) 
UWAGA: W  przypadku gdy Wnioskodawca 
jest przedsiębiorcą nie pozostającym z żadnym innym przedsiębiorcą w stosunku partnerskim, należy wpisać – „nie dotyczy” </t>
    </r>
  </si>
  <si>
    <r>
      <rPr>
        <b/>
        <sz val="8"/>
        <color theme="1"/>
        <rFont val="Calibri"/>
        <family val="2"/>
        <charset val="238"/>
        <scheme val="minor"/>
      </rPr>
      <t>Pozostaje w relacji przedsiębiorstw/ podmiotów powiązanych</t>
    </r>
    <r>
      <rPr>
        <b/>
        <sz val="7"/>
        <color theme="1"/>
        <rFont val="Calibri"/>
        <family val="2"/>
        <charset val="238"/>
        <scheme val="minor"/>
      </rPr>
      <t>(4)</t>
    </r>
    <r>
      <rPr>
        <b/>
        <sz val="8"/>
        <color theme="1"/>
        <rFont val="Calibri"/>
        <family val="2"/>
        <charset val="238"/>
        <scheme val="minor"/>
      </rPr>
      <t xml:space="preserve"> z</t>
    </r>
    <r>
      <rPr>
        <sz val="8"/>
        <color theme="1"/>
        <rFont val="Calibri"/>
        <family val="2"/>
        <charset val="238"/>
        <scheme val="minor"/>
      </rPr>
      <t xml:space="preserve">: 
(należy podać nazwy i wypełnić załącznik </t>
    </r>
    <r>
      <rPr>
        <b/>
        <sz val="8"/>
        <color theme="1"/>
        <rFont val="Calibri"/>
        <family val="2"/>
        <charset val="238"/>
        <scheme val="minor"/>
      </rPr>
      <t>a</t>
    </r>
    <r>
      <rPr>
        <sz val="8"/>
        <color theme="1"/>
        <rFont val="Calibri"/>
        <family val="2"/>
        <charset val="238"/>
        <scheme val="minor"/>
      </rPr>
      <t xml:space="preserve"> oraz </t>
    </r>
    <r>
      <rPr>
        <b/>
        <sz val="8"/>
        <color theme="1"/>
        <rFont val="Calibri"/>
        <family val="2"/>
        <charset val="238"/>
        <scheme val="minor"/>
      </rPr>
      <t>c</t>
    </r>
    <r>
      <rPr>
        <sz val="8"/>
        <color theme="1"/>
        <rFont val="Calibri"/>
        <family val="2"/>
        <charset val="238"/>
        <scheme val="minor"/>
      </rPr>
      <t xml:space="preserve"> oddzielnie dla każdego przedsiębiorstwa/ podmiotu powiązanego) 
UWAGA: W  przypadku gdy Wnioskodawca 
jest przedsiębiorcą nie pozostającym z żadnym innym przedsiębiorcą w stosunku powiązania, należy wpisać – „nie dotyczy” </t>
    </r>
  </si>
  <si>
    <r>
      <t xml:space="preserve">Dane stosowane do określenia kategorii MSP </t>
    </r>
    <r>
      <rPr>
        <b/>
        <sz val="7"/>
        <color theme="1"/>
        <rFont val="Calibri"/>
        <family val="2"/>
        <charset val="238"/>
      </rPr>
      <t>(5)</t>
    </r>
  </si>
  <si>
    <r>
      <t>Wielkość zatrudnienia</t>
    </r>
    <r>
      <rPr>
        <b/>
        <sz val="7"/>
        <color theme="1"/>
        <rFont val="Calibri"/>
        <family val="2"/>
        <charset val="238"/>
        <scheme val="minor"/>
      </rPr>
      <t>(6)</t>
    </r>
    <r>
      <rPr>
        <b/>
        <sz val="7.5"/>
        <color theme="1"/>
        <rFont val="Calibri"/>
        <family val="2"/>
        <charset val="238"/>
        <scheme val="minor"/>
      </rPr>
      <t xml:space="preserve">
(</t>
    </r>
    <r>
      <rPr>
        <b/>
        <i/>
        <sz val="7.5"/>
        <color theme="1"/>
        <rFont val="Calibri"/>
        <family val="2"/>
        <charset val="238"/>
        <scheme val="minor"/>
      </rPr>
      <t>w rocznych jednostkach pracy</t>
    </r>
    <r>
      <rPr>
        <b/>
        <sz val="7.5"/>
        <color theme="1"/>
        <rFont val="Calibri"/>
        <family val="2"/>
        <charset val="238"/>
        <scheme val="minor"/>
      </rPr>
      <t>)</t>
    </r>
  </si>
  <si>
    <r>
      <t>Obroty ze sprzedaży netto*</t>
    </r>
    <r>
      <rPr>
        <b/>
        <sz val="7"/>
        <color theme="1"/>
        <rFont val="Calibri"/>
        <family val="2"/>
        <charset val="238"/>
        <scheme val="minor"/>
      </rPr>
      <t>(7)</t>
    </r>
    <r>
      <rPr>
        <b/>
        <sz val="7.5"/>
        <color theme="1"/>
        <rFont val="Calibri"/>
        <family val="2"/>
        <charset val="238"/>
        <scheme val="minor"/>
      </rPr>
      <t xml:space="preserve">
(</t>
    </r>
    <r>
      <rPr>
        <b/>
        <i/>
        <sz val="7.5"/>
        <color theme="1"/>
        <rFont val="Calibri"/>
        <family val="2"/>
        <charset val="238"/>
        <scheme val="minor"/>
      </rPr>
      <t>w tys EUR na koniec roku obrotowego</t>
    </r>
    <r>
      <rPr>
        <b/>
        <sz val="7.5"/>
        <color theme="1"/>
        <rFont val="Calibri"/>
        <family val="2"/>
        <charset val="238"/>
        <scheme val="minor"/>
      </rPr>
      <t>)</t>
    </r>
  </si>
  <si>
    <t>Suma aktywów bilansu*
(w tys EUR na koniec roku obrotowego)</t>
  </si>
  <si>
    <t xml:space="preserve">25% lub więcej kapitału lub praw głosu jest kontrolowane bezpośrednio lub pośrednio, wspólnie lub indywidualnie, przez jeden lub kilka organów publicznych </t>
  </si>
  <si>
    <r>
      <t>Powyższa wartość 25% kapitału lub praw głosu została osiągnięta lub przekroczona przez następujących inwestorów: 
1) publiczne korporacje inwestycyjne, spółki venture capital, osoby fizyczne lub grupy osób fizycznych prowadzące regularną działalność inwestycyjną w oparciu o venture capital, które inwestują w firmy nienotowane na giełdzie (tzw. „anioły biznesu”), pod warunkiem, że całkowita kwota inwestycji tych inwestorów w jedno przedsiębiorstwo 
nie przekroczy 1 250 000 EUR; 
2) uczelnie wyższe lub ośrodki badawcze nienastawione na zysk; 
3) inwestorzy instytucjonalni</t>
    </r>
    <r>
      <rPr>
        <b/>
        <sz val="7"/>
        <color theme="1"/>
        <rFont val="Calibri"/>
        <family val="2"/>
        <charset val="238"/>
        <scheme val="minor"/>
      </rPr>
      <t>(8)</t>
    </r>
    <r>
      <rPr>
        <b/>
        <sz val="8"/>
        <color theme="1"/>
        <rFont val="Calibri"/>
        <family val="2"/>
        <charset val="238"/>
        <scheme val="minor"/>
      </rPr>
      <t xml:space="preserve">, w tym fundusze rozwoju regionalnego; 
4) niezależne władze lokalne z rocznym budżetem poniżej 10 milionów EUR oraz liczbą mieszkańców poniżej 5 000 
- </t>
    </r>
    <r>
      <rPr>
        <b/>
        <u/>
        <sz val="8"/>
        <color theme="1"/>
        <rFont val="Calibri"/>
        <family val="2"/>
        <charset val="238"/>
        <scheme val="minor"/>
      </rPr>
      <t>i podmioty te nie są powiązane</t>
    </r>
    <r>
      <rPr>
        <b/>
        <sz val="7"/>
        <color theme="1"/>
        <rFont val="Calibri"/>
        <family val="2"/>
        <charset val="238"/>
        <scheme val="minor"/>
      </rPr>
      <t>(9)</t>
    </r>
    <r>
      <rPr>
        <b/>
        <sz val="8"/>
        <color theme="1"/>
        <rFont val="Calibri"/>
        <family val="2"/>
        <charset val="238"/>
        <scheme val="minor"/>
      </rPr>
      <t xml:space="preserve">, indywidualnie lub wspólnie, z przedsiębiorstwem, w którym posiadają 25% lub więcej kapitału lub prawa głosu. </t>
    </r>
  </si>
  <si>
    <r>
      <t xml:space="preserve">Przedsiębiorstwa pozostające w jednym z takich związków </t>
    </r>
    <r>
      <rPr>
        <b/>
        <sz val="7"/>
        <color theme="1"/>
        <rFont val="Calibri"/>
        <family val="2"/>
        <charset val="238"/>
        <scheme val="minor"/>
      </rPr>
      <t>(4a)</t>
    </r>
    <r>
      <rPr>
        <b/>
        <sz val="8"/>
        <color theme="1"/>
        <rFont val="Calibri"/>
        <family val="2"/>
        <charset val="238"/>
        <scheme val="minor"/>
      </rPr>
      <t xml:space="preserve">  za pośrednictwem osoby fizycznej lub grupy osób fizycznych działających wspólnie prowadzą swoją działalność lub jej część na tym samym rynku właściwym lub rynkach pokrewnych. </t>
    </r>
  </si>
  <si>
    <t>* Wyrażone w euro wielkości dotyczące rocznych obrotów oraz rocznej sumy bilansowej przelicza się na złote według średniego kursu ogłoszonego przez Narodowy Bank Polski w ostatnim dniu roku obrotowego do określenia statusu przedsiębiorcy. Średni kurs ogłoszony przez NBP w dniu: 31.12.2021 r. - 4,5994; 31.12.2020 r. – 4,6148; 31.12.2019 r. – 4,2585; 31.12.2018 r. – 4,3000;</t>
  </si>
  <si>
    <r>
      <rPr>
        <b/>
        <i/>
        <sz val="6"/>
        <color theme="1"/>
        <rFont val="Calibri"/>
        <family val="2"/>
        <charset val="238"/>
        <scheme val="minor"/>
      </rPr>
      <t xml:space="preserve">(1) </t>
    </r>
    <r>
      <rPr>
        <i/>
        <sz val="6"/>
        <color theme="1"/>
        <rFont val="Calibri"/>
        <family val="2"/>
        <charset val="238"/>
        <scheme val="minor"/>
      </rPr>
      <t xml:space="preserve">Do kategorii mikroprzedsiębiorstw oraz małych i średnich przedsiębiorstw (MŚP) należą przedsiębiorstwa, które zatrudniają mniej niż 250 pracowników i których roczny obrót nie przekracza 50 milionów EUR lub roczna suma bilansowa nie przekracza 43 milionów EUR. 
W kategorii MŚP przedsiębiorstwo małe definiuje się jako przedsiębiorstwo zatrudniające mniej niż 50 pracowników i którego roczny obrót lub roczna suma bilansowa nie przekracza 10 milionów EUR.  
W kategorii MŚP mikroprzedsiębiorstwo definiuje się jako przedsiębiorstwo zatrudniające mniej niż 10 pracowników i 
którego roczny obrót lub roczna suma bilansowa nie przekracza 2 milionów EUR.  
W przypadku, gdy w dniu zamknięcia ksiąg rachunkowych wskaźniki danego przedsiębiorstwa przekraczają lub spadają poniżej progu zatrudnienia lub pułapu finansowego, uzyskanie lub utrata statusu średniego, małego lub mikroprzedsiębiorstwa następuje tylko wówczas gdy zjawisko to powtórzy się w ciągu dwóch kolejnych okresów obrachunkowych.  
Powyższa zasada nie dotyczy sytuacji wynikających ze zmiany w strukturze właścicielskiej przedsiębiorstwa: 
1) przejęcia przedsiębiorstwa mającego status MSP przez przedsiębiorstwo duże i w związku z tym z dniem przejęcia przedsiębiorstwo to stanie się przedsiębiorstwem powiązanym lub partnerskim.  
2) utrata statusu mikro lub małego przedsiębiorstwa może mieć także miejsce w przypadku przejęcia pierwszego z nich przez małe lub średnie przedsiębiorstwo, a w przypadku drugiego z nich w wyniku przejęcia przez średnie przedsiębiorstwo.. 
W sytuacjach opisanych w p.1 i 2 utrata statusu następuje w dniu przejęcia przedsiębiorstwa w sytuacji przekroczenia/spadku danych uzasadniających zmianę statusu. Mechanizm ten działa również w przypadku sytuacji odwrotnej, tj. np. sprzedaży udziałów przez podmiot dominujący i zakończenia powiązań pomiędzy przedsiębiorstwami – w takim przypadku przedsiębiorstwo będzie mogło uzyskać/odzyskać status przedsiębiorstwa MŚP, o ile dane tego przedsiębiorstwa będą mieściły się  w progach określonych dla danej kategorii przedsiębiorstwa.  
W przypadku nowoutworzonych przedsiębiorstw, których księgi rachunkowe jeszcze nie zostały zamknięte dane, które mają zastosowanie do ustalenia statusu przedsiębiorstwa pochodzą z oceny (szacunku) dokonanej w dobrej wierze zgodnie z zasadami najlepszej praktyki w trakcie roku obrachunkowego.  
</t>
    </r>
    <r>
      <rPr>
        <b/>
        <i/>
        <sz val="6"/>
        <color theme="1"/>
        <rFont val="Calibri"/>
        <family val="2"/>
        <charset val="238"/>
        <scheme val="minor"/>
      </rPr>
      <t xml:space="preserve">Uwaga: Dane niezbędne do ustalenia kategorii przedsiębiorstwa, ustala się zgodnie z ust. 3-11 niniejszego oświadczenia. </t>
    </r>
  </si>
  <si>
    <r>
      <rPr>
        <b/>
        <i/>
        <sz val="6"/>
        <color theme="1"/>
        <rFont val="Calibri"/>
        <family val="2"/>
        <charset val="238"/>
        <scheme val="minor"/>
      </rPr>
      <t>(2)</t>
    </r>
    <r>
      <rPr>
        <i/>
        <sz val="6"/>
        <color theme="1"/>
        <rFont val="Calibri"/>
        <family val="2"/>
        <charset val="238"/>
        <scheme val="minor"/>
      </rPr>
      <t xml:space="preserve"> Za „przedsiębiorstwo samodzielne” uważa się przedsiębiorstwo: 
- które nie posiada 25% lub więcej kapitału lub praw głosu w innym przedsiębiorstwie lub 
- w którym inne przedsiębiorstwo nie posiada 25 % lub więcej kapitału lub praw do głosu. 
Przedsiębiorstwo to nie będzie więc przedsiębiorstwem partnerskim lub powiązanym w rozumieniu art. 3 ust. 2 i 3 załącznika I do rozporządzenia Komisji (UE) Nr 651/2014 z dnia 17 czerwca 2014 r. uznającego niektóre rodzaje pomocy za zgodne z rynkiem wewnętrznym w zastosowaniu art. 107 i 108 Traktatu (ogólne rozporządzenie w sprawie wyłączeń blokowych) (Dz. Urz. UE L 187 z 26.06.2014 r., str.1). 
</t>
    </r>
  </si>
  <si>
    <r>
      <rPr>
        <b/>
        <i/>
        <sz val="6"/>
        <color theme="1"/>
        <rFont val="Calibri"/>
        <family val="2"/>
        <charset val="238"/>
        <scheme val="minor"/>
      </rPr>
      <t>(3)</t>
    </r>
    <r>
      <rPr>
        <i/>
        <sz val="6"/>
        <color theme="1"/>
        <rFont val="Calibri"/>
        <family val="2"/>
        <charset val="238"/>
        <scheme val="minor"/>
      </rPr>
      <t xml:space="preserve"> Za „przedsiębiorstwa partnerskie” uważa się przedsiębiorstwa: 
- które posiadają 25 % lub więcej kapitału lub praw głosu w innym przedsiębiorstwie lub 
- w którym inne przedsiębiorstwa posiadają 25 % lub więcej kapitału lub praw głosu oraz 
- które nie są przedsiębiorstwami powiązanymi z innymi przedsiębiorstwami. 
Gdy wartość procentu odnosząca się do kapitału lub praw głosu jest różna, należy zastosować wartość wyższą. 
Przedsiębiorstwami partnerskimi będą więc wszystkie przedsiębiorstwa, które nie zostały zakwalifikowane jako przedsiębiorstwa powiązane i które pozostają w następującym wzajemnym związku: przedsiębiorstwo (typu „upstream”) posiada, samodzielnie lub wspólnie z jednym lub kilkoma przedsiębiorstwami powiązanymi, 25% lub więcej kapitału lub praw głosu drugiego przedsiębiorstwa (przedsiębiorstwa typu „downstream”).   
Uwaga! Uznaje się jednak za przedsiębiorstwa samodzielne, w których wartość 25 % została osiągnięta bądź przekroczona przez podmioty będące inwestorami wymienione w pkt 10 oświadczenia (pod warunkiem, że nie są oni powiązani). </t>
    </r>
  </si>
  <si>
    <r>
      <rPr>
        <b/>
        <i/>
        <sz val="6"/>
        <color theme="1"/>
        <rFont val="Calibri"/>
        <family val="2"/>
        <charset val="238"/>
        <scheme val="minor"/>
      </rPr>
      <t>(4)</t>
    </r>
    <r>
      <rPr>
        <i/>
        <sz val="6"/>
        <color theme="1"/>
        <rFont val="Calibri"/>
        <family val="2"/>
        <charset val="238"/>
        <scheme val="minor"/>
      </rPr>
      <t xml:space="preserve"> „Przedsiębiorstwa powiązane” oznaczają przedsiębiorstwa, które pozostają w jednym z poniższych związków: 
a) przedsiębiorstwo posiada większość praw głosu w roli udziałowca/akcjonariusza lub członka w innym przedsiębiorstwie; 
b) przedsiębiorstwo ma prawo wyznaczyć lub odwołać większość członków organu administracyjnego, zarządzającego lub nadzorczego innego przedsiębiorstwa; 
c) przedsiębiorstwo ma prawo wywierać dominujący wpływ na inne przedsiębiorstwo na mocy umowy  zawartej z tym przedsiębiorstwem lub postanowień w jego statucie lub umowie spółki; 
d) przedsiębiorstwo będące udziałowcem/akcjonariuszem lub członkiem innego przedsiębiorstwa kontroluje samodzielnie, na mocy umowy z innymi udziałowcami/akcjonariuszami lub członkami tego przedsiębiorstwa, większość praw głosu udziałowców/akcjonariuszy lub członków w tym przedsiębiorstwie. </t>
    </r>
  </si>
  <si>
    <r>
      <rPr>
        <b/>
        <i/>
        <sz val="6"/>
        <color theme="1"/>
        <rFont val="Calibri"/>
        <family val="2"/>
        <charset val="238"/>
        <scheme val="minor"/>
      </rPr>
      <t>(4a)</t>
    </r>
    <r>
      <rPr>
        <i/>
        <sz val="6"/>
        <color theme="1"/>
        <rFont val="Calibri"/>
        <family val="2"/>
        <charset val="238"/>
        <scheme val="minor"/>
      </rPr>
      <t xml:space="preserve"> Za „przedsiębiorstwa powiązane przez osoby fizyczne” uważa się przedsiębiorstwa pozostające we wskazanym powyżej związku (spełniającym kryteria z pkt 5 oświadczenia) z innymi przedsiębiorstwami za pośrednictwem osoby fizycznej lub grupy osób fizycznych działających wspólnie, jeżeli przedsiębiorstwa te wykonują swoją działalność lub część swojej działalności na tym samym rynku właściwym lub rynkach pokrewnych.   Chodzi tu o sytuacje w których formalnie brak jest powiązań pomiędzy samymi przedsiębiorstwami, jednak za względu na osoby fizyczne działające zarówno w jedynym jak i drugim badanym przedsiębiorstwie, występuje możliwość silnego oddziaływania pomiędzy tymi przedsiębiorstwami. 
Sytuacja taka ma miejsce przy przedsiębiorstwach które wzajemnie nie posiadają w sobie udziałów, akcji lub zawartych innych porozumień skutkujących powstaniem formalnej zależności powiązania. Przedsiębiorstwa takie 
są jednak powiązane przez osoby fizyczne, o ile te osoby fizyczne zarówno  w jednym jak i drugim przedsiębiorstwie posiadają możliwość sprawowania nad nimi kontroli  (wg. warunków związania z pkt 5 oświadczenia), przy czym przedsiębiorstwa te muszą dodatkowo działać na tym samym właściwym rynku lub rynkach pokrewnych. 
 Badając możliwość wystąpienia powiązania przedsiębiorstw poprzez osoby fizyczne działające wspólnie należy 
 także  wziąć  pod  uwagę  relacje,  które  zachodzą  pomiędzy  tymi  osobami  fizycznymi,  
a które mogą wskazywać, iż osoby te reprezentują ten sam interes gospodarczy. W szczególności, należy mieć na względzie, czy osoby takie działając razem mogą wywierać dominujący wpływ na badane przedsiębiorstwa, czy przedsiębiorstwa podejmują wspólne działania gospodarcze i czy ich działalność się wzajemnie uzupełnia. Za istnieniem tych powiązań mogą przemawiać np.: 
- wspólna klientela, 
- brak wyodrębnienia finansowego, 
- wspólne użytkowanie bazy logistycznej np. zajmowanie tego samego budynku (lokalu), środków transportu, 
- wspólny sposób prowadzenia biznesu, 
- korzystanie z tych samych kanałów dystrybucji, 
- usytuowanie na komplementarnych etapach cyklu produkcyjnego, bycie zleceniodawcą/zleceniobiorcą lub korzystanie z usług drugiego przedsiębiorstwa, serwisowanie, reklamowanie jego produktów lub usług, przekazywanie drugiemu przedsiębiorstwu środków trwałych w użytkowanie, wynajem nieruchomości, 
- wspólna strona internetowa – z jej treści może również wynikać, iż przedsiębiorcy prowadzą wspólną działalność, 
- wspólni pracownicy. 
 Należy też zwrócić uwagę, że do wystąpienia „powiązania przedsiębiorstw poprzez osoby fizyczne” oprócz spełnienia powyżej wskazanych przesłanek dotyczących możliwości oddziaływania osób fizycznych na badane przedsiębiorstwa, musi również występować zbieżność rynków na którym działają te przedsiębiorstwa, tj. przedsiębiorstwa te muszą działać na tym samym rynku lub rynku pokrewnym. 
 Za „rynek pokrewny” uważa się rynek dla danego produktu lub usługi znajdujący się bezpośrednio na wyższym lub niższym szczeblu rynku w stosunku do rynku właściwego. </t>
    </r>
  </si>
  <si>
    <r>
      <rPr>
        <b/>
        <i/>
        <sz val="6"/>
        <color theme="1"/>
        <rFont val="Calibri"/>
        <family val="2"/>
        <charset val="238"/>
        <scheme val="minor"/>
      </rPr>
      <t>(5)</t>
    </r>
    <r>
      <rPr>
        <i/>
        <sz val="6"/>
        <color theme="1"/>
        <rFont val="Calibri"/>
        <family val="2"/>
        <charset val="238"/>
        <scheme val="minor"/>
      </rPr>
      <t xml:space="preserve"> W przypadku, gdy Wnioskodawca pozostaje z innym przedsiębiorcą w związku przedsiębiorstw partnerskich albo powiązanych, Wnioskodawca wypełnia Załączniki a, b, c; a następnie dokonuje obliczenia odpowiednio skumulowanych danych tych przedsiębiorców ze swoimi danymi, zgodnie z rozporządzeniem Komisji (UE) Nr 651/2014 z dnia 17 czerwca 2014 r. uznającym niektóre rodzaje pomocy za zgodne z rynkiem wewnętrznym w zastosowaniu art. 107 i 108  Traktatu (ogólne rozporządzenie w sprawie wyłączeń blokowych) (Dz. Urz. UE L 187 z 26.06.2014 r., str.1).  
 - W przypadku przedsiębiorstwa samodzielnego dane dotyczące zatrudnienia oraz dane dotyczące      wielkości obrotu i rocznej sumy bilansowej tego przedsiębiorstwa ustalane są wyłącznie na podstawie rachunków tego przedsiębiorstwa. 
- W przypadku przedsiębiorstw partnerskich, do danych przedsiębiorstwa Wnioskodawcy dotyczących zatrudnienia oraz danych dotyczących wielkości obrotu i rocznej sumy bilansowej, należy dodać dane każdego przedsiębiorstwa partnerskiego, proporcjonalnie do procentowego udziału w kapitale lub w prawie głosu (zależnie od tego, która z tych wartości jest większa).  W przypadku przedsiębiorstw posiadających nawzajem akacje/udziały/prawa głosu (cross-holding) stosuje się wyższy procent. 
- W przypadku przedsiębiorstw powiązanych, do danych przedsiębiorstwa Wnioskodawcy dotyczących zatrudnienia oraz danych dotyczących wielkości obrotu i rocznej sumy bilansowej dodaje się w 100% dane przedsiębiorstwa powiązanego. 
 Dane, które będą stosowane przy określaniu liczby personelu i kwot finansowych są to dane odnoszące się do zamkniętych okresów obrachunkowych i są obliczone na podstawie rocznej. Są one brane pod uwagę od dnia zamknięcia ksiąg rachunkowych. Kwota wybrana na obrót jest obliczana bez uwzględniania podatku VAT i innych podatków pośrednich. Zamknięcie okresu sprawozdawczego dokonywane jest poprzez sam upływ tego okresu i nie jest ono tożsame z zatwierdzeniem tego sprawozdania przez odpowiedni organ przedsiębiorstwa.  
W przypadku nowoutworzonych przedsiębiorstw, których księgi rachunkowe jeszcze nie zostały zamknięte dane, które mają zastosowanie - pochodzą z oceny dokonanej w dobrej wierze zgodnie z najlepszą praktyką w trakcie roku obrachunkowego. </t>
    </r>
  </si>
  <si>
    <r>
      <rPr>
        <b/>
        <i/>
        <sz val="6"/>
        <color theme="1"/>
        <rFont val="Calibri"/>
        <family val="2"/>
        <charset val="238"/>
        <scheme val="minor"/>
      </rPr>
      <t>(6)</t>
    </r>
    <r>
      <rPr>
        <i/>
        <sz val="6"/>
        <color theme="1"/>
        <rFont val="Calibri"/>
        <family val="2"/>
        <charset val="238"/>
        <scheme val="minor"/>
      </rPr>
      <t xml:space="preserve"> Liczba zatrudnionych osób odpowiada liczbie „rocznych jednostek pracy” (RJP) / ”rocznych jednostek roboczych (RJR) , to jest liczbie pracowników zatrudnionych w pełnym wymiarze czasu (na pełnych etatach) w obrębie danego przedsiębiorstwa lub w jego imieniu w ciągu całego roku, który jest brany pod uwagę. Praca osób, które nie przepracowały pełnego roku, które pracowały w niepełnym wymiarze godzin bez względu na długość okresu zatrudnienia lub pracowników sezonowych jest obliczana jako część ułamkowa RJP/RJR. Personel składa się z: 
a) pracowników; 
b) osób pracujących dla przedsiębiorstwa, podlegających mu i uważanych za pracowników na mocy  przepisów prawa krajowego; 
c) właścicieli – kierowników; 
d) partnerów prowadzących regularną działalność w przedsiębiorstwie i czerpiących z niego korzyści  finansowe. 
Praktykanci lub studenci odbywający szkolenie zawodowe na podstawie umowy o praktyce lub szkoleniu zawodowym nie wchodzą w skład personelu. Okres trwania urlopu macierzyńskiego lub wychowawczego nie jest wliczany. </t>
    </r>
  </si>
  <si>
    <r>
      <rPr>
        <b/>
        <i/>
        <sz val="6"/>
        <color theme="1"/>
        <rFont val="Calibri"/>
        <family val="2"/>
        <charset val="238"/>
        <scheme val="minor"/>
      </rPr>
      <t>(7)</t>
    </r>
    <r>
      <rPr>
        <i/>
        <sz val="6"/>
        <color theme="1"/>
        <rFont val="Calibri"/>
        <family val="2"/>
        <charset val="238"/>
        <scheme val="minor"/>
      </rPr>
      <t xml:space="preserve"> W rozumieniu przepisów Dyrektywy Parlamentu Europejskiego i Rady 2013/34/UE z dnia 26 czerwca 2013 r. w sprawie rocznych sprawozdań finansowych, skonsolidowanych sprawozdań finansowych i powiązanych sprawozdań niektórych rodzajów jednostek, zmieniającą dyrektywę Parlamentu Europejskiego i Rady 2006/43/WE oraz uchylającą Dyrektywę Rady 78/660/EWG i 83/349/EWG (Dz.Urz. UE.L. Nr 182, str. 19).</t>
    </r>
  </si>
  <si>
    <r>
      <rPr>
        <b/>
        <i/>
        <sz val="6"/>
        <color theme="1"/>
        <rFont val="Calibri"/>
        <family val="2"/>
        <charset val="238"/>
        <scheme val="minor"/>
      </rPr>
      <t>(8)</t>
    </r>
    <r>
      <rPr>
        <i/>
        <sz val="6"/>
        <color theme="1"/>
        <rFont val="Calibri"/>
        <family val="2"/>
        <charset val="238"/>
        <scheme val="minor"/>
      </rPr>
      <t xml:space="preserve"> W tej kategorii mieścić się będą np. fundusze inwestycyjne, fundusze emerytalne</t>
    </r>
  </si>
  <si>
    <r>
      <rPr>
        <b/>
        <i/>
        <sz val="6"/>
        <color theme="1"/>
        <rFont val="Calibri"/>
        <family val="2"/>
        <charset val="238"/>
        <scheme val="minor"/>
      </rPr>
      <t xml:space="preserve">(9) </t>
    </r>
    <r>
      <rPr>
        <i/>
        <sz val="6"/>
        <color theme="1"/>
        <rFont val="Calibri"/>
        <family val="2"/>
        <charset val="238"/>
        <scheme val="minor"/>
      </rPr>
      <t xml:space="preserve">W rozumieniu art. 3 ust. 3 załącznika I do rozporządzenia Komisji (UE) Nr 651/2014 z dnia 17 czerwca 2014 r. uznającego niektóre rodzaje pomocy za zgodne z rynkiem wewnętrznym w zastosowaniu art. 107 i 108  Traktatu (ogólne rozporządzenie w sprawie wyłączeń blokowych) (Dz. Urz. UE L 187 z 26.06.2014 r., str.1). </t>
    </r>
  </si>
  <si>
    <t>Dane stosowane do określenia kategorii MSP</t>
  </si>
  <si>
    <r>
      <t>Wielkość zatrudnienia</t>
    </r>
    <r>
      <rPr>
        <b/>
        <sz val="7"/>
        <color theme="1"/>
        <rFont val="Calibri"/>
        <family val="2"/>
        <charset val="238"/>
        <scheme val="minor"/>
      </rPr>
      <t>(1)</t>
    </r>
    <r>
      <rPr>
        <b/>
        <sz val="7.5"/>
        <color theme="1"/>
        <rFont val="Calibri"/>
        <family val="2"/>
        <charset val="238"/>
        <scheme val="minor"/>
      </rPr>
      <t xml:space="preserve">
(</t>
    </r>
    <r>
      <rPr>
        <b/>
        <i/>
        <sz val="7.5"/>
        <color theme="1"/>
        <rFont val="Calibri"/>
        <family val="2"/>
        <charset val="238"/>
        <scheme val="minor"/>
      </rPr>
      <t>w rocznych jednostkach pracy</t>
    </r>
    <r>
      <rPr>
        <b/>
        <sz val="7.5"/>
        <color theme="1"/>
        <rFont val="Calibri"/>
        <family val="2"/>
        <charset val="238"/>
        <scheme val="minor"/>
      </rPr>
      <t>)</t>
    </r>
  </si>
  <si>
    <r>
      <t>Obroty ze sprzedaży netto*</t>
    </r>
    <r>
      <rPr>
        <b/>
        <sz val="7"/>
        <color theme="1"/>
        <rFont val="Calibri"/>
        <family val="2"/>
        <charset val="238"/>
        <scheme val="minor"/>
      </rPr>
      <t>(2)</t>
    </r>
    <r>
      <rPr>
        <b/>
        <sz val="7.5"/>
        <color theme="1"/>
        <rFont val="Calibri"/>
        <family val="2"/>
        <charset val="238"/>
        <scheme val="minor"/>
      </rPr>
      <t xml:space="preserve">
(</t>
    </r>
    <r>
      <rPr>
        <b/>
        <i/>
        <sz val="7.5"/>
        <color theme="1"/>
        <rFont val="Calibri"/>
        <family val="2"/>
        <charset val="238"/>
        <scheme val="minor"/>
      </rPr>
      <t>w tys EUR na koniec roku obrotowego</t>
    </r>
    <r>
      <rPr>
        <b/>
        <sz val="7.5"/>
        <color theme="1"/>
        <rFont val="Calibri"/>
        <family val="2"/>
        <charset val="238"/>
        <scheme val="minor"/>
      </rPr>
      <t>)</t>
    </r>
  </si>
  <si>
    <r>
      <rPr>
        <b/>
        <i/>
        <sz val="6"/>
        <color theme="1"/>
        <rFont val="Calibri"/>
        <family val="2"/>
        <charset val="238"/>
        <scheme val="minor"/>
      </rPr>
      <t>(1)</t>
    </r>
    <r>
      <rPr>
        <i/>
        <sz val="6"/>
        <color theme="1"/>
        <rFont val="Calibri"/>
        <family val="2"/>
        <charset val="238"/>
        <scheme val="minor"/>
      </rPr>
      <t xml:space="preserve"> Wielkości te są liczone zgodnie z załącznikiem I do rozporządzenia Komisji (UE) Nr 651/2014 z dnia 17 czerwca 2014 r. uznającego niektóre rodzaje pomocy za zgodne z rynkiem wewnętrznym w zastosowaniu art. 107 i 108  Traktatu (ogólne rozporządzenie w sprawie wyłączeń blokowych) (Dz. Urz. UE L 187 z 26.06.2014 r., str.1). 
Liczba zatrudnionych osób odpowiada liczbie „rocznych jednostek pracy” (RJP) / ”rocznych jednostek roboczych (RJR) , to jest liczbie pracowników zatrudnionych w pełnym wymiarze czasu (na pełnych etatach) w obrębie danego przedsiębiorstwa lub w jego imieniu w ciągu całego roku, który jest brany pod uwagę. Praca osób, które nie przepracowały pełnego roku, które pracowały w niepełnym wymiarze godzin bez względu na długość okresu zatrudnienia lub pracowników sezonowych jest obliczana jako część ułamkowa RJP/RJR. Personel składa się z: 
a) pracowników; 
b) osób pracujących dla przedsiębiorstwa, podlegających mu i uważanych za pracowników na mocy  przepisów prawa krajowego; 
c) właścicieli – kierowników; 
d) partnerów prowadzących regularną działalność w przedsiębiorstwie i czerpiących z niego korzyści  finansowe. 
Praktykanci lub studenci odbywający szkolenie zawodowe na podstawie umowy o praktyce lub szkoleniu zawodowym nie wchodzą w skład personelu. Okres trwania urlopu macierzyńskiego lub wychowawczego nie jest wliczany.</t>
    </r>
  </si>
  <si>
    <r>
      <rPr>
        <b/>
        <i/>
        <sz val="6"/>
        <color theme="1"/>
        <rFont val="Calibri"/>
        <family val="2"/>
        <charset val="238"/>
        <scheme val="minor"/>
      </rPr>
      <t>(2)</t>
    </r>
    <r>
      <rPr>
        <i/>
        <sz val="6"/>
        <color theme="1"/>
        <rFont val="Calibri"/>
        <family val="2"/>
        <charset val="238"/>
        <scheme val="minor"/>
      </rPr>
      <t xml:space="preserve"> W rozumieniu przepisów Dyrektywy Parlamentu Europejskiego i Rady 2013/34/UE z dnia 26 czerwca 2013 r. w sprawie rocznych sprawozdań finansowych, skonsolidowanych sprawozdań finansowych i powiązanych sprawozdań niektórych rodzajów jednostek, zmieniającą dyrektywę Parlamentu Europejskiego i Rady 2006/43/WE oraz uchylającą Dyrektywę Rady 78/660/EWG i 83/349/EWG (Dz.Urz. UE.L. Nr 182, str. 19).</t>
    </r>
  </si>
  <si>
    <t>* Wyrażone w euro wielkości dotyczące rocznych obrotów oraz rocznej sumy bilansowej przelicza się na złote według średniego kursu ogłoszonego przez Narodowy Bank Polski w ostatnim dniu roku obrotowego do określenia statusu przedsiębiorcy. Średni kurs ogłoszony przez NBP w dniu: 
31.12.2021 r. - 4,5994; 31.12.2020 r. – 4,6148; 31.12.2019 r. – 4,2585; 31.12.2018 r. – 4,3000;</t>
  </si>
  <si>
    <t>CZEŚĆ A</t>
  </si>
  <si>
    <t>DO OŚWIADCZENIA O  SPEŁNIANIU KRYTERIÓW MŚP</t>
  </si>
  <si>
    <t xml:space="preserve">Dane Wnioskodawcy pozostającego w układzie przedsiębiorstw/podmiotów partnerskich lub powiązanych </t>
  </si>
  <si>
    <t xml:space="preserve">CZĘŚĆ B </t>
  </si>
  <si>
    <r>
      <t>DO OŚWIADCZENIA</t>
    </r>
    <r>
      <rPr>
        <b/>
        <sz val="10"/>
        <color theme="1"/>
        <rFont val="Calibri"/>
        <family val="2"/>
        <charset val="238"/>
      </rPr>
      <t xml:space="preserve"> </t>
    </r>
    <r>
      <rPr>
        <b/>
        <sz val="11"/>
        <color theme="1"/>
        <rFont val="Calibri"/>
        <family val="2"/>
        <charset val="238"/>
      </rPr>
      <t xml:space="preserve">O  SPEŁNIANIU KRYTERIÓW MŚP </t>
    </r>
  </si>
  <si>
    <r>
      <t>Przedsiębiorstwo/ podmiot partnerski 
(</t>
    </r>
    <r>
      <rPr>
        <i/>
        <sz val="8"/>
        <color theme="1"/>
        <rFont val="Calibri"/>
        <family val="2"/>
        <charset val="238"/>
        <scheme val="minor"/>
      </rPr>
      <t>wpisać pełną nazwę zgodnie z dokumentem rejestrowym</t>
    </r>
    <r>
      <rPr>
        <b/>
        <sz val="8"/>
        <color theme="1"/>
        <rFont val="Calibri"/>
        <family val="2"/>
        <charset val="238"/>
        <scheme val="minor"/>
      </rPr>
      <t xml:space="preserve">) </t>
    </r>
  </si>
  <si>
    <r>
      <t>Udział w kapitale lub prawie głosu
(</t>
    </r>
    <r>
      <rPr>
        <i/>
        <sz val="8"/>
        <color theme="1"/>
        <rFont val="Calibri"/>
        <family val="2"/>
        <charset val="238"/>
        <scheme val="minor"/>
      </rPr>
      <t>w procentach</t>
    </r>
    <r>
      <rPr>
        <b/>
        <sz val="8"/>
        <color theme="1"/>
        <rFont val="Calibri"/>
        <family val="2"/>
        <charset val="238"/>
        <scheme val="minor"/>
      </rPr>
      <t xml:space="preserve">) </t>
    </r>
  </si>
  <si>
    <t>CZĘŚĆ C</t>
  </si>
  <si>
    <r>
      <t>Przedsiębiorstwo/ podmiot powiązany 
(</t>
    </r>
    <r>
      <rPr>
        <i/>
        <sz val="8"/>
        <color theme="1"/>
        <rFont val="Calibri"/>
        <family val="2"/>
        <charset val="238"/>
        <scheme val="minor"/>
      </rPr>
      <t>wpisać pełną nazwę zgodnie z dokumentem rejestrowym</t>
    </r>
    <r>
      <rPr>
        <b/>
        <sz val="8"/>
        <color theme="1"/>
        <rFont val="Calibri"/>
        <family val="2"/>
        <charset val="238"/>
        <scheme val="minor"/>
      </rPr>
      <t xml:space="preserve">) </t>
    </r>
  </si>
  <si>
    <t>CZĘŚĆ D *</t>
  </si>
  <si>
    <t xml:space="preserve">Oświadczenie Wnioskodawcy o nabyciu statusu MŚP w okresie poprzedzającym 3 ostatnie zatwierdzone okresy sprawozdawcze  </t>
  </si>
  <si>
    <t xml:space="preserve">oświadcza, że w oparciu o dane poprzedzające 3 ostatnie zamknięte okresy obrachunkowe  nabył status: </t>
  </si>
  <si>
    <r>
      <rPr>
        <b/>
        <i/>
        <sz val="6"/>
        <color theme="1"/>
        <rFont val="Calibri"/>
        <family val="2"/>
        <charset val="238"/>
        <scheme val="minor"/>
      </rPr>
      <t xml:space="preserve">* UWAGA: </t>
    </r>
    <r>
      <rPr>
        <i/>
        <sz val="6"/>
        <color theme="1"/>
        <rFont val="Calibri"/>
        <family val="2"/>
        <charset val="238"/>
        <scheme val="minor"/>
      </rPr>
      <t xml:space="preserve">Część D wypełnić w przypadku rozbieżności danych przedsiębiorcy przypadających na 3 ostatnie zamknięte okresy obrachunkowe, skutkujących brakiem możności nabycia bądź utraty statusu MSP przez przedsiębiorcę jedynie na podstawie tych danych. </t>
    </r>
  </si>
  <si>
    <t>Kwestionariusz osobisty: Wnioskodawca i małżonek</t>
  </si>
  <si>
    <t>Kwestionariusz osobisty: Poręczyciel i małżonek</t>
  </si>
  <si>
    <r>
      <rPr>
        <b/>
        <sz val="8"/>
        <color theme="1"/>
        <rFont val="Calibri"/>
        <family val="2"/>
        <charset val="238"/>
        <scheme val="minor"/>
      </rPr>
      <t>Jest przedsiębiorstwem samodzielnym/ niezależnym</t>
    </r>
    <r>
      <rPr>
        <b/>
        <sz val="7"/>
        <color theme="1"/>
        <rFont val="Calibri"/>
        <family val="2"/>
        <charset val="238"/>
        <scheme val="minor"/>
      </rPr>
      <t>(2)</t>
    </r>
    <r>
      <rPr>
        <sz val="8"/>
        <color theme="1"/>
        <rFont val="Calibri"/>
        <family val="2"/>
        <charset val="238"/>
        <scheme val="minor"/>
      </rPr>
      <t xml:space="preserve"> 
</t>
    </r>
    <r>
      <rPr>
        <b/>
        <sz val="8"/>
        <color theme="1"/>
        <rFont val="Calibri"/>
        <family val="2"/>
        <charset val="238"/>
        <scheme val="minor"/>
      </rPr>
      <t>UWAGA</t>
    </r>
    <r>
      <rPr>
        <sz val="8"/>
        <color theme="1"/>
        <rFont val="Calibri"/>
        <family val="2"/>
        <charset val="238"/>
        <scheme val="minor"/>
      </rPr>
      <t xml:space="preserve">: W przypadku, gdy Wnioskodawca jest przedsiębiorcą samodzielnym/niezależnym nie wypełnia załączników </t>
    </r>
    <r>
      <rPr>
        <b/>
        <sz val="8"/>
        <color theme="1"/>
        <rFont val="Calibri"/>
        <family val="2"/>
        <charset val="238"/>
        <scheme val="minor"/>
      </rPr>
      <t>a</t>
    </r>
    <r>
      <rPr>
        <sz val="8"/>
        <color theme="1"/>
        <rFont val="Calibri"/>
        <family val="2"/>
        <charset val="238"/>
        <scheme val="minor"/>
      </rPr>
      <t>,</t>
    </r>
    <r>
      <rPr>
        <b/>
        <sz val="8"/>
        <color theme="1"/>
        <rFont val="Calibri"/>
        <family val="2"/>
        <charset val="238"/>
        <scheme val="minor"/>
      </rPr>
      <t xml:space="preserve"> b</t>
    </r>
    <r>
      <rPr>
        <sz val="8"/>
        <color theme="1"/>
        <rFont val="Calibri"/>
        <family val="2"/>
        <charset val="238"/>
        <scheme val="minor"/>
      </rPr>
      <t xml:space="preserve"> oraz </t>
    </r>
    <r>
      <rPr>
        <b/>
        <sz val="8"/>
        <color theme="1"/>
        <rFont val="Calibri"/>
        <family val="2"/>
        <charset val="238"/>
        <scheme val="minor"/>
      </rPr>
      <t>c</t>
    </r>
    <r>
      <rPr>
        <sz val="8"/>
        <color theme="1"/>
        <rFont val="Calibri"/>
        <family val="2"/>
        <charset val="238"/>
        <scheme val="minor"/>
      </rPr>
      <t xml:space="preserve"> do oświadczenia o spełnianiu kryteriów MSP</t>
    </r>
  </si>
  <si>
    <t>Inne (emerutyr, zasiłki, dochody z najmu, itp..)</t>
  </si>
  <si>
    <t>Poręczyciel</t>
  </si>
  <si>
    <t>Jeżeli małżonek ma ten sam adres zamieszkania co poręczyciel proszę wybrac "TAK"</t>
  </si>
  <si>
    <t>Nazwa Wnioskodawcy zgodnie z dokumentacją rejestrową</t>
  </si>
  <si>
    <t>Adres gdzie zostaną wykorzystane środki pochodzące z pożyczki. Jeżeli taki sam jak adres prowadzenia DG wybierz "TAK" w przeciwnym wypadku wypełnij pola</t>
  </si>
  <si>
    <t>** W przypadku zabezpieczenia na ruchomościach proszę wskazać rodzaj ruchomości o jego wartość zgodnie z wiarygodną wyceną (faktura zakupu, operat szacunkowy, porównanie ofert równoważnych. Jeżeli przedstawia się jako zabezpieczenie kilka ruchomości tego samego rodzaju (np. samochody) to należy je wpisać w jedną rubrykę z podaniem liczby oraz całkowitej wartości.</t>
  </si>
  <si>
    <t>**** Proszę wskazać inne formy zabezpieczenia pożyczki ze wskazaniem ich rodzaju metody wyceny i szacunkowej wartości. Podlegają one ocenie przez Analityka Pożyczkowego i Zarządu.</t>
  </si>
  <si>
    <t>* W przypadku maszyn nie ma konieczności podawania numerów seryjnych czy innych oznaczeń maszyn. Jeżeli Wnioskodawca dysponuje wieloma środkami o niewielkiej wartości jednostkowej można je wpisać w jedną pozycję opisując co to za rodzaj.</t>
  </si>
  <si>
    <t>*** Proszę wpisać nazwę spółki w której posiada się udziały lub nawę podmiotu prowadzącego fundusze inwestycyjne czy oszczędnościowe, itp..</t>
  </si>
  <si>
    <t>Konkurencja (jak liczna, czy rozdrobniona, czy na rynku docelowym wielu konkurentów, czy trzeba konkurować z wielkimi korporacjami, czy tylko lokalne małe firmy. Czy są liderzy rynkowi. Strategia cen, itp..</t>
  </si>
  <si>
    <t>Opis planowanego przedsięwzięcia i wizja rozwoju firmy (w jaki sposób pożyczka przyczyni się do rozwoju firmy, czy utrzymania płynności, czy poprawy rentowności, czy firma zaoferuje nowe produkty, czy zmieni technologię, itp..</t>
  </si>
  <si>
    <t>Analiza przychodów i kosztów (miesięczny przychód z prowadzonej działalności gospodarczej po wypłacie pożyczki, poziom miesięczny poszczególnych pozycji kosztowych)</t>
  </si>
  <si>
    <t>Wniosek o pożyczkę Funduszu Pożyczkowego SKAWA +</t>
  </si>
  <si>
    <t>ZUS właściciela</t>
  </si>
  <si>
    <t>Spłata innych kredytów poż.</t>
  </si>
  <si>
    <t>Jeżeli poszczególne pozycje kosztowe nie podlegają stałym zmianom procentowym w poszczególnych latach to proszę wpisać ręcznie odpowiednie pozycje do tabeli obok</t>
  </si>
  <si>
    <t>Zakup towarów handlowych</t>
  </si>
  <si>
    <t>Rok narastająco</t>
  </si>
  <si>
    <t>Oświadczam, że prowadzę działalność gospodarczą na podstawie wpisu do KRS lub CEiDG lub prowadzę działalność gospodarcza na podstawie odrębnych przepisów</t>
  </si>
  <si>
    <t>miesięczną</t>
  </si>
  <si>
    <t>kwartalną</t>
  </si>
  <si>
    <t>Ze spłatą rat:</t>
  </si>
  <si>
    <t>Oświadczam, że jestem mikro lub małym lub średnim przedsiębiorcą</t>
  </si>
  <si>
    <t>Oświadczam, iż zostałem/am poinformowany/a, iż mam prawo do dostępu do treści swoich danych, do ich poprawiania oraz, iż podanie danych jest dobrowolne. Jednocześnie jestem świadomy/a, iż odmowa podania danych może prowadzić do braku możliwości otrzymania  wsparcia finansowego.</t>
  </si>
  <si>
    <t>Zobowiązuję się do wykorzystania pożyczki zgodnie z celem określonym we wniosku o pożyczkę, harmonogramie rzeczowo-finansowym i umowie pożyczki oraz przedłożenia zestawienia poniesionych wydatków w terminach i na warunkach określonych w Umowie Pożyczkowej, a na żądanie SSCPiR przedstawienia dokumentów potwierdzających poniesienie wydatków (faktury lub dokumenty równoważne, dowody zapłaty).</t>
  </si>
  <si>
    <t>Oświadczem, że w przypadku uzyskania środków finansowych w ramach Pożyczki, nie dojdzie do nakładania się finansowania przyznawanego z EFSI, innych funduszy, programów, środków i instrumentów Unii Europejskiej, a także innych źródeł pomocy krajowej lub zagranicznej, przez które należy rozumieć niedozwolone zrefundowanie (lub rozliczenie) całkowite lub częściowe danego wydatku dwa razy ze wskazanych powyżej środków wspólnotowych i krajowych.</t>
  </si>
  <si>
    <t>Oświadczem, że w przypadku otrzymania pożyczki, na etapie podpisywania umowy zobowiązuje się do złożenia zaktualizowanego Oświadczenia o spełnianiu kryteriów MŚP, jeżeli po złożeniu niniejszego wniosku do dnia podpisania umowy wystąpiły okoliczności mające wpływ na zmianę wielkości MŚP</t>
  </si>
  <si>
    <t>Oświadczam, że otrzymałem/am i zapoznałem/am się z oświadczeniem o wyrażeniu zgody na przetwarzanie danych osobowych, stanowiącym załącznik do niniejszego wniosku.</t>
  </si>
  <si>
    <t>Oświadczam, że wyrażam zgodę na przetwarzanie swoich danych objętych tajemnicą bankową, przez SSCPiR, MFR Sp. z o.o., Województwo Małopolskie, organy administracji publicznej, lub inne uprawione podmioty, w celach niezbędnych do prawidłowego wykonania Umowy Linii Pożyczkowej.</t>
  </si>
  <si>
    <r>
      <t>Wybór odpowiedzi "</t>
    </r>
    <r>
      <rPr>
        <b/>
        <i/>
        <sz val="11"/>
        <color theme="1"/>
        <rFont val="Calibri"/>
        <family val="2"/>
        <charset val="238"/>
        <scheme val="minor"/>
      </rPr>
      <t>TAK</t>
    </r>
    <r>
      <rPr>
        <i/>
        <sz val="11"/>
        <color theme="1"/>
        <rFont val="Calibri"/>
        <family val="2"/>
        <charset val="238"/>
        <scheme val="minor"/>
      </rPr>
      <t xml:space="preserve">" potwierdza prawdziwość danego oświadczenia. W przypadku odpowiedzi negatywnej prosi się o przedstawienie wyjaśnień w </t>
    </r>
    <r>
      <rPr>
        <b/>
        <i/>
        <sz val="11"/>
        <color theme="1"/>
        <rFont val="Calibri"/>
        <family val="2"/>
        <charset val="238"/>
        <scheme val="minor"/>
      </rPr>
      <t>pkt 17</t>
    </r>
  </si>
  <si>
    <t>Ja, niżej podpisany(a):</t>
  </si>
  <si>
    <t>Oświadczam, iż zostałem/łam poinformowany/a na podstawie niniejszej klauzuli:</t>
  </si>
  <si>
    <t>Klauzula Informacyjna dotycząca ochrony danych osobowych</t>
  </si>
  <si>
    <t>Zgodnie z art. 13 Rozporządzenia Parlamentu Europejskiego i Rady (UE) 2016/679 z dnia 27 kwietnia 2016 r. w sprawie ochrony osób fizycznych w związku z przetwarzaniem danych osobowych i w sprawie swobodnego przepływu takich danych oraz uchylenia dyrektywy 95/46/WE (dalej „RODO”), Stowarzyszenie „Samorządowe Centrum Przedsiębiorczości i Rozwoju”  przedstawia podstawowe informacje dotyczące przetwarzania Pani/Pana danych osobowych:</t>
  </si>
  <si>
    <t>Adresaci Klauzuli</t>
  </si>
  <si>
    <t>Osobami których dane dotyczą, są:</t>
  </si>
  <si>
    <t>Wnioskodawcy i pożyczkobiorcy, będący osobami fizycznymi,</t>
  </si>
  <si>
    <t>Osoby fizyczne ubiegające się o zawarcie umowy pożyczki,</t>
  </si>
  <si>
    <t>Osoby fizyczne udzielające w sposób bezpośredni lub pośredni zabezpieczeń udzielanych pożyczek.</t>
  </si>
  <si>
    <t>Administrator danych osobowych</t>
  </si>
  <si>
    <t>Kontakt z Administratorem oraz Przetwarzającym</t>
  </si>
  <si>
    <t>Kontakt z administratorem</t>
  </si>
  <si>
    <t>adres: 34-200 Sucha Beskidzka, ul. Mickiewicza 175</t>
  </si>
  <si>
    <t>adres e-mail: iod@funduszemalopolska.pl</t>
  </si>
  <si>
    <t>tel: (33) 874 11 03, (33) 874 13 15</t>
  </si>
  <si>
    <t>adres e-mail: biuro@mfr.com.pl</t>
  </si>
  <si>
    <t>tel: 515 813 553</t>
  </si>
  <si>
    <t>Cele przetwarzania i podstawa prawna przetwarzania danych osobowych</t>
  </si>
  <si>
    <t>Informacje o odbiorcach danych osobowych lub o kategoriach odbiorców</t>
  </si>
  <si>
    <t>Dane osobowe mogą być udostępniane przez Administratora  następującym kategoriom odbiorców</t>
  </si>
  <si>
    <t>Podmiotom przetwarzającym dane w imieniu Administratora , którym powierzono wykonywanie czynności w szczególności związanych z dochodzeniem roszczeń, na podstawie umowy z Administratorem,</t>
  </si>
  <si>
    <t>Okres, przez który dane osobowe będą przechowywane</t>
  </si>
  <si>
    <t>Dane osobowe będą przetwarzane przez okres niezbędny do realizacji wskazanych w pkt 4 celów, zgodnie z kryteriami określonymi w przepisach prawa i zawartych umowach.</t>
  </si>
  <si>
    <t>Charakter pozyskania danych od osób, których dane dotyczą</t>
  </si>
  <si>
    <t>Podanie danych do celów zawarcia i realizacji umowy pożyczki  ma charakter dobrowolny.  Konsekwencje niepodania danych osobowych wynikają z przepisów prawa, w tym uniemożliwiają udział w projekcie realizowanym w ramach  Umowy Linii Pożyczkowej nr MFR/3/LP/1/2022/U z dnia 24 marca 2022 roku. W szczególności taką konsekwencją będzie brak możliwości rozpatrzenia wniosku.</t>
  </si>
  <si>
    <t>Informacje o prawach osób których dane dotyczą</t>
  </si>
  <si>
    <t>Administrator  informuje, że w związku z przetwarzaniem danych przysługują następujące prawa:</t>
  </si>
  <si>
    <r>
      <t>dostępu do treści swoich danych osobowych (</t>
    </r>
    <r>
      <rPr>
        <b/>
        <sz val="9"/>
        <color theme="1"/>
        <rFont val="Calibri"/>
        <family val="2"/>
        <charset val="238"/>
        <scheme val="minor"/>
      </rPr>
      <t>art. 15 RODO</t>
    </r>
    <r>
      <rPr>
        <sz val="9"/>
        <color theme="1"/>
        <rFont val="Calibri"/>
        <family val="2"/>
        <charset val="238"/>
        <scheme val="minor"/>
      </rPr>
      <t>)</t>
    </r>
  </si>
  <si>
    <r>
      <t>sprostowania (poprawienia) nieprawidłowych danych (</t>
    </r>
    <r>
      <rPr>
        <b/>
        <sz val="9"/>
        <color theme="1"/>
        <rFont val="Calibri"/>
        <family val="2"/>
        <charset val="238"/>
        <scheme val="minor"/>
      </rPr>
      <t>art. 16 RODO</t>
    </r>
    <r>
      <rPr>
        <sz val="9"/>
        <color theme="1"/>
        <rFont val="Calibri"/>
        <family val="2"/>
        <charset val="238"/>
        <scheme val="minor"/>
      </rPr>
      <t>)</t>
    </r>
  </si>
  <si>
    <r>
      <t xml:space="preserve">usunięcia danych przetwarzanych bezpodstawnie i bezprawnie (prawo do bycia zapomnianym – w </t>
    </r>
    <r>
      <rPr>
        <b/>
        <sz val="9"/>
        <color theme="1"/>
        <rFont val="Calibri"/>
        <family val="2"/>
        <charset val="238"/>
        <scheme val="minor"/>
      </rPr>
      <t>art. 17 RODO</t>
    </r>
    <r>
      <rPr>
        <sz val="9"/>
        <color theme="1"/>
        <rFont val="Calibri"/>
        <family val="2"/>
        <charset val="238"/>
        <scheme val="minor"/>
      </rPr>
      <t>)</t>
    </r>
  </si>
  <si>
    <r>
      <t xml:space="preserve">ograniczenia przetwarzania danych (tzn. wstrzymanie operacji na danych lub nieusuwanie danych – stosownie do złożonego wniosku –  </t>
    </r>
    <r>
      <rPr>
        <b/>
        <sz val="9"/>
        <color theme="1"/>
        <rFont val="Calibri"/>
        <family val="2"/>
        <charset val="238"/>
        <scheme val="minor"/>
      </rPr>
      <t>art. 18 RODO</t>
    </r>
    <r>
      <rPr>
        <sz val="9"/>
        <color theme="1"/>
        <rFont val="Calibri"/>
        <family val="2"/>
        <charset val="238"/>
        <scheme val="minor"/>
      </rPr>
      <t>)</t>
    </r>
  </si>
  <si>
    <r>
      <t xml:space="preserve">prawo do wniesienia sprzeciwu wobec przetwarzania danych w przypadkach wskazanych w </t>
    </r>
    <r>
      <rPr>
        <b/>
        <sz val="9"/>
        <color theme="1"/>
        <rFont val="Calibri"/>
        <family val="2"/>
        <charset val="238"/>
        <scheme val="minor"/>
      </rPr>
      <t>art. 21 RODO</t>
    </r>
    <r>
      <rPr>
        <sz val="9"/>
        <color theme="1"/>
        <rFont val="Calibri"/>
        <family val="2"/>
        <charset val="238"/>
        <scheme val="minor"/>
      </rPr>
      <t>, co oznacza, iż niezależnie od praw wymienionych w niniejszym dokumencie istnieje możliwość  w dowolnym momencie wnieść sprzeciw wobec przetwarzania danych osobowych; w  takiej sytuacji, po rozpatrzeniu sprzeciwu brak będzie możliwości  nie będziemy już mogli przetwarzania danych osobowych objętych sprzeciwem;  uprawnienie to podlega ograniczeniu w sytuacji, gdy podstawą wykorzystania danych jest prawnie uzasadniony interes Administratora lub innego podmiotu albo  interes publiczny, albo  istnienie ważnych prawnie uzasadnionych podstaw do przetwarzania, nadrzędnych wobec interesów, praw i wolności osoby, której dane dotyczą, lub podstaw do ustalenia, dochodzenia lub obrony roszczeń.</t>
    </r>
  </si>
  <si>
    <r>
      <t xml:space="preserve">prawo do przenoszenia danych przetwarzanych w sposób zautomatyzowany na zasadach określonych w </t>
    </r>
    <r>
      <rPr>
        <b/>
        <sz val="9"/>
        <color theme="1"/>
        <rFont val="Calibri"/>
        <family val="2"/>
        <charset val="238"/>
        <scheme val="minor"/>
      </rPr>
      <t>art. 20 RODO</t>
    </r>
    <r>
      <rPr>
        <sz val="9"/>
        <color theme="1"/>
        <rFont val="Calibri"/>
        <family val="2"/>
        <charset val="238"/>
        <scheme val="minor"/>
      </rPr>
      <t>, co oznacza iż istnieje możliwość  żądania, by dane osobowe zostały przesłane przez Administratora  bezpośrednio innemu administratorowi, o ile jest to technicznie możliwe.</t>
    </r>
  </si>
  <si>
    <r>
      <t xml:space="preserve">prawo do cofnięcia zgody w dowolnym momencie bez wpływu na zgodność z prawem przetwarzania, którego dokonano na podstawie zgody przed jej cofnięciem; uprawnienie to istnieje jeżeli przetwarzanie odbywa się na podstawie </t>
    </r>
    <r>
      <rPr>
        <b/>
        <sz val="9"/>
        <color theme="1"/>
        <rFont val="Calibri"/>
        <family val="2"/>
        <charset val="238"/>
        <scheme val="minor"/>
      </rPr>
      <t>art. 6 ust. 1 lit. a) lub art. 9 ust. 2 lit. a RODO</t>
    </r>
    <r>
      <rPr>
        <sz val="9"/>
        <color theme="1"/>
        <rFont val="Calibri"/>
        <family val="2"/>
        <charset val="238"/>
        <scheme val="minor"/>
      </rPr>
      <t>)</t>
    </r>
  </si>
  <si>
    <t>prawo do wniesienia skargi do organu nadzorczego Prezesa Urzędu Ochrony Danych Osobowych – o ile uznają Państwo, że przetwarzanie danych osobowych odbywa się z naruszeniem RODO. Ul. Stawki 2, 00-193 Warszawa</t>
  </si>
  <si>
    <r>
      <t xml:space="preserve">Wyrażam zgodę na przetwarzanie moich danych osobowych w rozumieniu art. 6 ust.1 lit. a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w celu wykonywania zadań Pośrednika Finansowego tj.: </t>
    </r>
    <r>
      <rPr>
        <b/>
        <sz val="8.5"/>
        <color theme="1"/>
        <rFont val="Calibri"/>
        <family val="2"/>
        <charset val="238"/>
        <scheme val="minor"/>
      </rPr>
      <t>Stowarzyszenie „Samorządowe Centrum Przedsiębiorczości i Rozwoju” z siedzibą w Suchej Beskidzkiej przy ul. Mickiewicza 175, 34-200 Sucha Beskidzka (SSCPiR)</t>
    </r>
    <r>
      <rPr>
        <sz val="8.5"/>
        <color theme="1"/>
        <rFont val="Calibri"/>
        <family val="2"/>
        <charset val="238"/>
        <scheme val="minor"/>
      </rPr>
      <t>,  związanych z  wdrożeniem i zarządzaniem Umową Linii Pożyczkowej w zakresie w jakim dotyczy realizacja umowy, w szczególności w związku z procesem udzielenia pożyczki, monitorowania realizacji zawartej w tym celu umowy oraz realizacji procesów sprawozdawczości, monitoringu, ewaluacji, kontroli i audytu.</t>
    </r>
  </si>
  <si>
    <r>
      <rPr>
        <b/>
        <sz val="8.5"/>
        <color theme="1"/>
        <rFont val="Calibri"/>
        <family val="2"/>
        <charset val="238"/>
        <scheme val="minor"/>
      </rPr>
      <t>Administratorem</t>
    </r>
    <r>
      <rPr>
        <sz val="8.5"/>
        <color theme="1"/>
        <rFont val="Calibri"/>
        <family val="2"/>
        <charset val="238"/>
        <scheme val="minor"/>
      </rPr>
      <t xml:space="preserve"> Pani/Pana danych osobowych jest </t>
    </r>
    <r>
      <rPr>
        <b/>
        <sz val="8.5"/>
        <color theme="1"/>
        <rFont val="Calibri"/>
        <family val="2"/>
        <charset val="238"/>
        <scheme val="minor"/>
      </rPr>
      <t>Stowarzyszenie "Samorządowe Centrum Przedsiębiorczości i Rozwoju" w Suchej Beskidzkiej</t>
    </r>
    <r>
      <rPr>
        <sz val="8.5"/>
        <color theme="1"/>
        <rFont val="Calibri"/>
        <family val="2"/>
        <charset val="238"/>
        <scheme val="minor"/>
      </rPr>
      <t xml:space="preserve"> (34 - 200 Sucha Beskidzka) przy ulicy Mickiewicza 175</t>
    </r>
  </si>
  <si>
    <t>Informacje o zautomatyzowanemu podejmowaniu decyzji</t>
  </si>
  <si>
    <t>Pani/Pana dane nie będą podlegały zautomatyzowanemu podejmowaniu decyzji i nie będą profilowane.</t>
  </si>
  <si>
    <t>Informacje o przekazywaniu danych  do państwa trzeciego</t>
  </si>
  <si>
    <t>Pani/ Pana dane osobowe nie będą przekazywane do państwa trzeciego ani organizacji międzynarodowej</t>
  </si>
  <si>
    <t>Kontakt z Przetwarzającym</t>
  </si>
  <si>
    <t>Przetwarzanie Pani/Pana danych osobowych w ramach realizacji przedsięwzięcia określonego we Wniosku Pożyczkowym odbywa się na podstawie art. 6 ust. 1 lit. b oraz lit. f a także art. 9 ust. 2 lit. g RODO</t>
  </si>
  <si>
    <t>Informacje o Poręczycielu</t>
  </si>
  <si>
    <t>Kredyty, pożyczki, leasingi prywatne - zarówno Poręczyciela jak i małżonka oraz wspólne</t>
  </si>
  <si>
    <t>Opis prowadzonej działalności (rodzaj działalności: od kiedy prowadzona jest działalność, siedziba i faktyczne miejsce prowadzenia działalności gospodarczej, opis stanu faktycznego zakładu - wielkość, posiadane maszyny, budynki, wyposażenie, środki transportu itp.; forma własności: właściciele, personel; charakter działalności: krajowy, eksportowy, lokalny; istniejąca sieć punktów sprzedaży itp.)</t>
  </si>
  <si>
    <t>Analiza dostawców i odbiorców (stali czy incydentalni, indywidualni czy biznesowi, detaliści czy hurtownicy; sposób sprzedaży: bezpośredni, przez pośredników, internetowy?; czy łatwo zastąpić aktualnych dostawców?)</t>
  </si>
  <si>
    <t>Pełna Nazwa Wnioskodawcy zgodnie z odpowiednim wpisem</t>
  </si>
  <si>
    <t>Adres siedziby</t>
  </si>
  <si>
    <t>Wnioskowana kwota pożyczki</t>
  </si>
  <si>
    <t>Data rejestracji Wniosku pożyczkowego</t>
  </si>
  <si>
    <t>Numer kolejny Wniosku</t>
  </si>
  <si>
    <t>Wskaźnik rentowności brutto</t>
  </si>
  <si>
    <t>Wskaźnik zadłużenia</t>
  </si>
  <si>
    <t>Jeżeli adres zameldowania ten sam co adres zamieskzania proszę wybrac "TAK"</t>
  </si>
  <si>
    <t>Jeżeli adres do korespondencji ten sam co adres zamieskzania proszę wybrac "TAK"</t>
  </si>
  <si>
    <t>Upoważnienie małżonka wnioskodawcy, jako osoby fizycznej do występowania z wnioskiem do BIG InfoMonitor SA</t>
  </si>
  <si>
    <t>Lista sprawdzająca</t>
  </si>
  <si>
    <t>Formularz Wniosku Pożyczkowego</t>
  </si>
  <si>
    <t>Prognozy finansowe</t>
  </si>
  <si>
    <t>Oświadczeni o spełnieniu kryteriów ubiegania się o pożyczkę</t>
  </si>
  <si>
    <t>Upoważnienia do BIG</t>
  </si>
  <si>
    <t>Wnioskodawca firma</t>
  </si>
  <si>
    <t>Wnioskodawca konsument</t>
  </si>
  <si>
    <t>Małżonek wnioskodawcy konsument</t>
  </si>
  <si>
    <t>Poręczyciel firma</t>
  </si>
  <si>
    <t>Poręczyciel konsument</t>
  </si>
  <si>
    <t>Małżonek poręczyciela konsument</t>
  </si>
  <si>
    <t>Kwestionariusz osobisty</t>
  </si>
  <si>
    <t xml:space="preserve">Wnioskodawca </t>
  </si>
  <si>
    <t xml:space="preserve">Poręczyciel </t>
  </si>
  <si>
    <t>Klauzule informacyjne</t>
  </si>
  <si>
    <t>Małżonek poręczyciela</t>
  </si>
  <si>
    <t>Małżonek wnioskodawcy</t>
  </si>
  <si>
    <t>Zaświadczenie o niezaleganiu z ZUS i/lub KRUS</t>
  </si>
  <si>
    <t>Zaświadczenie o niezaleganiu z US</t>
  </si>
  <si>
    <t>Deklaracje PIT lub CIT za 3 (trzy) ostatnie lata</t>
  </si>
  <si>
    <t>Aktualna dokumentacja księgowa</t>
  </si>
  <si>
    <t>Zabezpieczenia</t>
  </si>
  <si>
    <t>Załącznik nr 3 do Regulaminu Funduszu Pożyczkowego "SKAWA+"</t>
  </si>
  <si>
    <t>Załącznik nr 4 do Regulaminu Funduszu Pożyczkowego "SKAWA+"</t>
  </si>
  <si>
    <t>Załącznik nr 5 do Regulaminu Funduszu Pożyczkowego "SKAWA+"</t>
  </si>
  <si>
    <t>Załącznik nr 6 do Regulaminu Funduszu Pożyczkowego "SKAWA+"</t>
  </si>
  <si>
    <t>Załącznik nr 9 do Regulaminu Funduszu Pożyczkowego "SKAWA+"</t>
  </si>
  <si>
    <t>Załącznik nr 7 do Regulaminu Funduszu Pożyczkowego "SKAWA+"</t>
  </si>
  <si>
    <t>Załącznik nr 8 do Regulaminu Funduszu Pożyczkowego "SKAWA+"</t>
  </si>
  <si>
    <t>Załącznik nr 10 do Regulaminu Funduszu Pożyczkowego "SKAWA+"</t>
  </si>
  <si>
    <t>Zdolnośc do spłaty pożyczki</t>
  </si>
  <si>
    <t>Historia pożyczkowa</t>
  </si>
  <si>
    <t>Ryzyko przedsięwzięcia</t>
  </si>
  <si>
    <t>Czas trwania przedsiębiorstwa</t>
  </si>
  <si>
    <t>Analiza wskaźnikowa</t>
  </si>
  <si>
    <t>Załącznik nr 19 do Regulaminu Funduszu Pożyczkowego "SKAWA+"</t>
  </si>
  <si>
    <t>Sucha Beskidzka, dnia …………………</t>
  </si>
  <si>
    <t>imię i nazwisko Analityka Pożyczkowego</t>
  </si>
  <si>
    <t>Kategoria oceny</t>
  </si>
  <si>
    <t>Zakres ocenianyhc danych</t>
  </si>
  <si>
    <t>Maksymalna możliwa do uzyskania liczba punktów</t>
  </si>
  <si>
    <t>Uzasadnienie oceny</t>
  </si>
  <si>
    <t>Liczba punktów uzyskanych przez Wnioskodawcę</t>
  </si>
  <si>
    <t>Data rejestracji wniosku pożyczkowego</t>
  </si>
  <si>
    <t>Solidność wnioskodawcy</t>
  </si>
  <si>
    <t>1) Przedsiębiorca, od którego Fundusz/bank/instytucja finansowa dochodzi, lub dochodził swoich praw na drodze windykacji sądowej i/lub komorniczej – 0 punktów
2) Przedsiębiorca, wobec którego Fundusz/bank/instytucja finansowa podjął kroki windykacyjne (wysłane wypowiedzenie/odstąpienie od umowy pożyczki), lecz zakończyły się ugodowo: nie doszło do windykacji komorniczej – 1 punkt.
3) Przedsiębiorca, który spłacił pożyczkę po terminie, bądź jest w trakcie jej spłacania, ale u którego wystąpiły stałe zaległości w spłacie pożyczki i któremu wysłano wezwania do zapłaty, upomnienia w sprawie zaległości, ale nie doszło do wszczęcia procedury windykacyjnej Starter lub przedsiębiorca, który ubiega się o pożyczkę w Funduszu po raz pierwszy a Fundusz nie posiada o nim żadnych informacji a nie kwalifikuje się do dwóch powyższych kategorii.– 2 punkty.
4) Przedsiębiorca, który spłacił pożyczkę po terminie, lub w terminie określonym w umowie, bądź jest w trakcie spłaty, ale wystąpiły u niego lub występują trwałe opóźnienia w spłacie rat pożyczkowych przekraczające 14 dni. Także przedsiębiorca, który nie rozliczył się z całości, bądź części pożyczki i był wzywany przez Fundusz do zwrotu nierozliczonej kwoty– 4 punkty.
5) Przedsiębiorca, który spłacił pożyczkę w terminie przewidzianym umową, lub jest w trakcie spłaty pożyczki i wystąpiły bądź występują u niego nieznaczne opóźnienia nie przekraczające 14 dni – 6 punkty
6) Przedsiębiorca, który spłacił pożyczkę w terminie bądź przed terminem określonym umową lub jest w trakcie jej spłacania i nie wystąpiły u niego żadne zaległości, bądź tez były incydentalne (do 15 % ilości rat kapitałowych) i nie przekraczały 5 dni – 8 punktów
Wnioskodawca występujący do Funduszu o pożyczkę po raz pierwszy może załączyć opinię bankową, na podstawie której zostanie mu przydzielona nota w tej kategorii punktowej.</t>
  </si>
  <si>
    <t>Wskaźnik rentowności</t>
  </si>
  <si>
    <t>Wylicza się jako stosunek zysku brutto do sumy przychodów
1) Ujemna wartość wskaźnika – 0 punktów.
2) Ujemna wartość wskaźnika spowodowana poczynionymi inwestycjami, bądź początkową faza rozwoju firmy – 1 punkt.
3) Do 5% włącznie – 2 punkty.
4) Powyżej 5% do 10% włącznie – 3 punkty
5) Powyżej 10% do 15 %włącznie – 4 punkty
6) Powyżej 15% - 5 punktów
7) W przypadku startera (do 6 miesięcy prowadzenia działalności gospodarczej nie wylicza się wskaźnika. Otrzymuje on 1 punkt.</t>
  </si>
  <si>
    <t>1) Starter – osoba nie prowadząca działalności gospodarczej lub osoba/spółka prowadząca działalność gospodarczą nie dłużej niż 6 miesięcy – 0 punktów.
2) Młoda firma – przedsiębiorstwo działające od 6 miesięcy jednak nie dłużej niż 18 miesięcy – 1 punkt.
3) Wzrost – przedsiębiorstwo działające od 18 miesięcy, jednakże nie dłużej niż 36 miesięcy – 2 punkty.
4) Rozwój – przedsiębiorstwo działające od 36 miesięcy, jednakże nie dłużej niż 48 miesięcy – 4 punkty.
5) Przedsiębiorstwo działające od 48 miesięcy.  – 7 punktów.</t>
  </si>
  <si>
    <t xml:space="preserve">Wylicza się jako stosunek sumy kapitałów obcych do sumy bilansowej ogółem.
1) Powyżej 80% - 0 punktów
2) Powyżej 50% do 80% włącznie – 2 punkty
3) Do 50% włącznie – 3 punkty
4) W przypadku startera (do 6 miesięcy prowadzenia działalności gospodarczej nie wylicza się wskaźnika. Otrzymuje on 1 punkt
</t>
  </si>
  <si>
    <t>Logika inwestowania</t>
  </si>
  <si>
    <t>1) Czy dokonane inwestycje są powiązane z innymi działaniami przedsiębiorstwa mającymi na celu rozwój przedsiębiorstwa- np.: wzrost zatrudnienia, poprawa wydajności, zwiększenie mocy produkcyjnych, itp.…
2) Czy pożyczka ma wpływ na poprawę kondycji finansowej przedsiębiorstwa – np.: wzrost wolumenu sprzedaży, spadek kosztów bezpośrednich, poprawa rentowności, poprawa marży, itp.…
3) Czy pożyczka przyczyni się do ogólnego rozwoju firmy i/lub poprawy jej pozycji na rynku i/lub podniesienia jakości produktów, itp.…
4) Czy zostali opisani dotychczasowi i przyszli klienci firmy.
5) Czy opisano dostawców.
6) Czy wskazano na istnienie konkurencji na rynku oraz opisano w jaki sposób można wygrać walkę konkurencyjną</t>
  </si>
  <si>
    <t xml:space="preserve">1) Czy planowane dodatnie przepływy finansowe (zysk + amortyzacja) pozwolą na regulowanie spłat rat pożyczkowych z uwzględnieniem kosztów funkcjonowania gospodarstwa domowego.
2) Czy posiadany majątek osobisty (nieruchomości, urządzenia, samochody, wyposażenie, inne źródła dochodów – np. etat, itp.…) są na tyle wysokie, że w razie niepowodzenia Fundusz będzie mógł egzekwować swoje należności z innych, niż przedstawione zabezpieczenia, źródeł.
3) Czy okres spłaty pożyczki i ewentualna karencja są powiązane logicznie ze zdolnością firmy do regulowania zobowiązań. </t>
  </si>
  <si>
    <t>Podsumowanie i wnioski</t>
  </si>
  <si>
    <t>REKOMENDACJA</t>
  </si>
  <si>
    <t>Wskaźnik płynności bieżącej</t>
  </si>
  <si>
    <t>Wskaźnik pokrycia majtku trwałego kapitałem długoterminowym</t>
  </si>
  <si>
    <t>Wskaźnik pokrycia majątku trwałego kapitałem własnym</t>
  </si>
  <si>
    <t>Skumulowany dodatni przepływ w okresie spłaty pożyczki</t>
  </si>
  <si>
    <t>skumulowana rata kapitałowa innych pożyczek i kredytów</t>
  </si>
  <si>
    <t xml:space="preserve">Skumulowana raat kapitałowa  wnioskowanej pożyczki </t>
  </si>
  <si>
    <t>Skumulowane koszty utrzymania gospodarstwa domowego</t>
  </si>
  <si>
    <t>Wyznaczenie ratingu przedsiębiorstwa</t>
  </si>
  <si>
    <t>Rating wysoki dla ocen od A do AAA</t>
  </si>
  <si>
    <t>Rating dobry dla oceny BBB</t>
  </si>
  <si>
    <t>Rating zadowaljący dla oceny BB</t>
  </si>
  <si>
    <t>Rating niski dla oceny B</t>
  </si>
  <si>
    <t>Rating zły - trudności finansowe dla ocen CCC i poniżej</t>
  </si>
  <si>
    <t>Suma punktów z oceny ratingowej</t>
  </si>
  <si>
    <t>Wyznaczenie katergorii ratingowej dla przedsiębiorcy</t>
  </si>
  <si>
    <t>Solidnośc klienta</t>
  </si>
  <si>
    <t>Czas trwania firmy</t>
  </si>
  <si>
    <t>Otrzymana liczba punktów</t>
  </si>
  <si>
    <t>&lt;9</t>
  </si>
  <si>
    <t>&lt;19,5</t>
  </si>
  <si>
    <t>&lt;18</t>
  </si>
  <si>
    <t>&lt;15</t>
  </si>
  <si>
    <t>&lt;12</t>
  </si>
  <si>
    <t>Wyznaczenie poziomu przedsatwionych zabezpieczeń pożyczki</t>
  </si>
  <si>
    <t>Rodzaj zabezpieczenia</t>
  </si>
  <si>
    <t>Wartość nominalna</t>
  </si>
  <si>
    <t>Wartość przyjęta do wyceny</t>
  </si>
  <si>
    <t>Podsumowanie</t>
  </si>
  <si>
    <t>Maksymalna liczba punktów</t>
  </si>
  <si>
    <t>Wartość pożyczki o jaką się ubiega Wnioskodawca to</t>
  </si>
  <si>
    <t>Wyznaczenie pozoimu zabezpieczeń</t>
  </si>
  <si>
    <t>Wysoki</t>
  </si>
  <si>
    <t>&gt;150%</t>
  </si>
  <si>
    <t>Standardowy</t>
  </si>
  <si>
    <t>&gt;120%</t>
  </si>
  <si>
    <t>Niski</t>
  </si>
  <si>
    <t>Poziom zabezpieczenia wnioskowanej pożyczki wynosi</t>
  </si>
  <si>
    <t>i jest to poziom</t>
  </si>
  <si>
    <t>Marża kredytów w punktach bazowych</t>
  </si>
  <si>
    <t>Kategoria ratingu</t>
  </si>
  <si>
    <t>Poziom Zabezpieczeń</t>
  </si>
  <si>
    <t>Wysoki (AAA-A)</t>
  </si>
  <si>
    <t>Dobry (BBB)</t>
  </si>
  <si>
    <t>Zadowaljący (BB)</t>
  </si>
  <si>
    <t>Niski (B)</t>
  </si>
  <si>
    <t>Stopa bazowa na dzień oceny</t>
  </si>
  <si>
    <t>Oprocentowanie referencyjne</t>
  </si>
  <si>
    <t>Oprocentowanie Regulaminowe</t>
  </si>
  <si>
    <t>Zły/Trudności (CCC i niżej)</t>
  </si>
  <si>
    <t>&lt;120%</t>
  </si>
  <si>
    <t>Oprocentowanie pożyczki</t>
  </si>
  <si>
    <t>Wskaźnik</t>
  </si>
  <si>
    <t>Data rejetracji wniosku</t>
  </si>
  <si>
    <r>
      <t xml:space="preserve">Wyrażam zgodę na przetwarzanie danych objętych tajemnicą bankową, przez </t>
    </r>
    <r>
      <rPr>
        <b/>
        <sz val="8.5"/>
        <color theme="1"/>
        <rFont val="Calibri"/>
        <family val="2"/>
        <charset val="238"/>
        <scheme val="minor"/>
      </rPr>
      <t>SSCPiR</t>
    </r>
    <r>
      <rPr>
        <sz val="8.5"/>
        <color theme="1"/>
        <rFont val="Calibri"/>
        <family val="2"/>
        <charset val="238"/>
        <scheme val="minor"/>
      </rPr>
      <t xml:space="preserve">  oraz udostępnianie moich danych osobowych w tym danych objętych tajemnicą bankową: Małopolskiemu Funduszowi Rozwoju Sp. z o.o. w Krakowei oraz organom administracji publicznej, w tym Województwu Małopolskiemu zgodnie z Umową Linii Pożyczkowej i przepisami prawa, jak też w celach związanych ze złożeniem i realizacją niniejszego wniosku, wykonaniem umowy pożyczki, Umowy Linii Pożyczkowej oraz realizacją przedsięwzięcia określonego we wniosku pożyczkowym.</t>
    </r>
  </si>
  <si>
    <t>W zakresie danych osobowych przetwarzanych w celach związanych ze złożeniem Wniosku Pożyczkowego, jego realizacją, zawarcia Umowy Pożyczkowej, wykonania Umowy Pożyczkowej, w tym kontroli, monitoringu i sprawozdawczości.</t>
  </si>
  <si>
    <r>
      <rPr>
        <b/>
        <sz val="8.5"/>
        <color theme="1"/>
        <rFont val="Calibri"/>
        <family val="2"/>
        <charset val="238"/>
        <scheme val="minor"/>
      </rPr>
      <t>Spółka z ograniczoną odpowiedzialnością Małopolski Fundusz Rozwoju</t>
    </r>
    <r>
      <rPr>
        <sz val="8.5"/>
        <color theme="1"/>
        <rFont val="Calibri"/>
        <family val="2"/>
        <charset val="238"/>
        <scheme val="minor"/>
      </rPr>
      <t xml:space="preserve"> z siedziba w Krakowie (31 - 553 Kraków) przy ulicy Cystersów 9 przetwarza dane osobowe na podstawie Umowy Linii Pożyczkowej nr MFR/3/LP/1/2022/U zawartej ze </t>
    </r>
    <r>
      <rPr>
        <b/>
        <sz val="8.5"/>
        <color theme="1"/>
        <rFont val="Calibri"/>
        <family val="2"/>
        <charset val="238"/>
        <scheme val="minor"/>
      </rPr>
      <t>Stowarzyszeniem "Samorządowe Centrum Przedsiębiorczości i Rozwoju" w Suchej Beskidzkiej</t>
    </r>
    <r>
      <rPr>
        <sz val="8.5"/>
        <color theme="1"/>
        <rFont val="Calibri"/>
        <family val="2"/>
        <charset val="238"/>
        <scheme val="minor"/>
      </rPr>
      <t xml:space="preserve"> dnia 24 marca 2022 roku oraz załącznika nr 7 do niniejszej Umowy: Umowy Powierzenia Przetwarzania Danych Osobowych w zakresie określonym w ust. 6 paragrafu 3 Umowy Powierzenia Przetwarzania Danych Osobowych, tj: Imię i Nazwisko, numer ewidencyjny PESEL, adres e-mail, numery telefonów, adres zamieszkania, data urodzenia, NIP, seria i numer dowou tożsamości, imiona rodziców, numer rachunku bankowego a nadto informacje prawdopodobnie zawierające dane osobowe.</t>
    </r>
  </si>
  <si>
    <t xml:space="preserve">Pani/ Pana dane osobowe będę przetwarzane wyłącznie w celu realizacji przedsięwzięcia opisane we Wniosku Pożyczkowym, w szczególności potwierdzenia kwalifikowalności wydatków, udzielenia pożyczki, monitoringu, ewaluacji, kontroli, audytu i sprawozdawczości oraz działań informacyjno-promocyjnych. Podanie danych jest wymogiem niezbędnym do realizacji ww. celu. Dane będą przetwarzane w celach szczegółowych:
- rozpatrzenia wniosku pożyczkowego oraz zawarcia i realizacji umowy pożyczki;
- czynności związanych z ustanowieniem zabezpieczeń dokonywanych przez osoby trzecie;
- wypełnienia obowiązku prawnego ciążącego na Administratorze  w związku z wykonywaniem czynności polegających na udzielaniu pożyczek w ramach Funduszu Pożyczkowego;
- dochodzenia należności;
- archiwalnych, statystycznych, sprawozdawczych i kontrolnych; </t>
  </si>
  <si>
    <t>Instytucjom państwowym i samorządowym, w tym państwowym lub samorządowym spółkom prawa handlowego  na podstawie umów dotacyjnych lub innych umów wsparcia zawartych z tymi instytucjami przez Administratora, jak również mogą zostać udostępnione organom upoważnionym zgodnie z obowiązującym prawem.</t>
  </si>
  <si>
    <t>CEL</t>
  </si>
  <si>
    <t>Obrotowy</t>
  </si>
  <si>
    <t>Mieszany</t>
  </si>
  <si>
    <t>MSP</t>
  </si>
  <si>
    <t>Mikro</t>
  </si>
  <si>
    <t>Małe</t>
  </si>
  <si>
    <t>Średnie</t>
  </si>
  <si>
    <t>BRA</t>
  </si>
  <si>
    <t>Produkcja</t>
  </si>
  <si>
    <t>Usługi</t>
  </si>
  <si>
    <t>Handel</t>
  </si>
  <si>
    <t>Budownictwo</t>
  </si>
  <si>
    <t>Transport</t>
  </si>
  <si>
    <t>PKD 01-03 Rolnictwo, leśnictwo, łowiectwo</t>
  </si>
  <si>
    <t>PKD 05-09 Górnictwo i wydobywanie</t>
  </si>
  <si>
    <t xml:space="preserve">PKD 10-12 Przemysł spożywczy </t>
  </si>
  <si>
    <t>PKD 13-15 Przemysł tekstylno-odzieżowy i skórzany</t>
  </si>
  <si>
    <t xml:space="preserve">PKD 16-17 i 31 Przemysł drzewno-papierniczy </t>
  </si>
  <si>
    <t xml:space="preserve">PKD 18, 32-33 Inne przetwórstwo przemysłowe </t>
  </si>
  <si>
    <t>PKD 19-22 Przemysł paliwowy i chemiczny</t>
  </si>
  <si>
    <t>PKD 23 Przemysł mineralny</t>
  </si>
  <si>
    <t>PKD 24 Przemysł metalurgiczny</t>
  </si>
  <si>
    <t>PKD 25-30 Przemysł elektromaszynowy</t>
  </si>
  <si>
    <t>PKD 35-39 Energia wodna gospodarka ściekami odpadami</t>
  </si>
  <si>
    <t>PKD 42-43 Budownictwo</t>
  </si>
  <si>
    <t>PKD 45-47 Handel</t>
  </si>
  <si>
    <t>PKD 49-53 Transport</t>
  </si>
  <si>
    <t>PKD 55-96 Pozostałe usługi</t>
  </si>
  <si>
    <t>PKD 97-99 Inne rodzaje działalności</t>
  </si>
  <si>
    <t>Inwestycyjny</t>
  </si>
  <si>
    <t>SEKTOR</t>
  </si>
  <si>
    <t>Załącznik nr 2 do Regulaminu Funduszu Pożyczkowego "SKAWA+"</t>
  </si>
  <si>
    <t>Poręczenie osoby fizycznej i/lub prawnej*</t>
  </si>
  <si>
    <t>Cel Pożyczki</t>
  </si>
  <si>
    <t>Status Przedsiębiorcy</t>
  </si>
  <si>
    <t>Branża</t>
  </si>
  <si>
    <r>
      <t xml:space="preserve">Wyrażam zgodę na przetwarzanie moich danych osobowych w rozumieniu art. 6 ust.1 lit. a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w celu wykonywania zadań Pośrednika Finansowego tj.: </t>
    </r>
    <r>
      <rPr>
        <b/>
        <sz val="8"/>
        <color theme="1"/>
        <rFont val="Calibri"/>
        <family val="2"/>
        <charset val="238"/>
        <scheme val="minor"/>
      </rPr>
      <t>Stowarzyszenie „Samorządowe Centrum Przedsiębiorczości i Rozwoju” z siedzibą w Suchej Beskidzkiej przy ul. Mickiewicza 175, 34-200 Sucha Beskidzka (SSCPiR)</t>
    </r>
    <r>
      <rPr>
        <sz val="8"/>
        <color theme="1"/>
        <rFont val="Calibri"/>
        <family val="2"/>
        <charset val="238"/>
        <scheme val="minor"/>
      </rPr>
      <t>,  związanych z  wdrożeniem i zarządzaniem Umową Linii Pożyczkowej w zakresie w jakim dotyczy realizacja umowy, w szczególności w związku z procesem udzielenia pożyczki, monitorowania realizacji zawartej w tym celu umowy oraz realizacji procesów sprawozdawczości, monitoringu, ewaluacji, kontroli i audytu.</t>
    </r>
  </si>
  <si>
    <r>
      <t xml:space="preserve">Wyrażam zgodę na przetwarzanie danych objętych tajemnicą bankową, przez </t>
    </r>
    <r>
      <rPr>
        <b/>
        <sz val="8"/>
        <color theme="1"/>
        <rFont val="Calibri"/>
        <family val="2"/>
        <charset val="238"/>
        <scheme val="minor"/>
      </rPr>
      <t>SSCPiR</t>
    </r>
    <r>
      <rPr>
        <sz val="8"/>
        <color theme="1"/>
        <rFont val="Calibri"/>
        <family val="2"/>
        <charset val="238"/>
        <scheme val="minor"/>
      </rPr>
      <t xml:space="preserve">  oraz udostępnianie moich danych osobowych w tym danych objętych tajemnicą bankową: Małopolskiemu Funduszowi Rozwoju Sp. z o.o. w Krakowei oraz organom administracji publicznej, w tym Województwu Małopolskiemu zgodnie z Umową Linii Pożyczkowej i przepisami prawa, jak też w celach związanych ze złożeniem i realizacją niniejszego wniosku, wykonaniem umowy pożyczki, Umowy Linii Pożyczkowej oraz realizacją przedsięwzięcia określonego we wniosku pożyczkowym.</t>
    </r>
  </si>
  <si>
    <r>
      <rPr>
        <b/>
        <sz val="8"/>
        <color theme="1"/>
        <rFont val="Calibri"/>
        <family val="2"/>
        <charset val="238"/>
        <scheme val="minor"/>
      </rPr>
      <t>Administratorem</t>
    </r>
    <r>
      <rPr>
        <sz val="8"/>
        <color theme="1"/>
        <rFont val="Calibri"/>
        <family val="2"/>
        <charset val="238"/>
        <scheme val="minor"/>
      </rPr>
      <t xml:space="preserve"> Pani/Pana danych osobowych jest </t>
    </r>
    <r>
      <rPr>
        <b/>
        <sz val="8"/>
        <color theme="1"/>
        <rFont val="Calibri"/>
        <family val="2"/>
        <charset val="238"/>
        <scheme val="minor"/>
      </rPr>
      <t>Stowarzyszenie "Samorządowe Centrum Przedsiębiorczości i Rozwoju" w Suchej Beskidzkiej</t>
    </r>
    <r>
      <rPr>
        <sz val="8"/>
        <color theme="1"/>
        <rFont val="Calibri"/>
        <family val="2"/>
        <charset val="238"/>
        <scheme val="minor"/>
      </rPr>
      <t xml:space="preserve"> (34 - 200 Sucha Beskidzka) przy ulicy Mickiewicza 175</t>
    </r>
  </si>
  <si>
    <r>
      <rPr>
        <b/>
        <sz val="8"/>
        <color theme="1"/>
        <rFont val="Calibri"/>
        <family val="2"/>
        <charset val="238"/>
        <scheme val="minor"/>
      </rPr>
      <t>Spółka z ograniczoną odpowiedzialnością Małopolski Fundusz Rozwoju</t>
    </r>
    <r>
      <rPr>
        <sz val="8"/>
        <color theme="1"/>
        <rFont val="Calibri"/>
        <family val="2"/>
        <charset val="238"/>
        <scheme val="minor"/>
      </rPr>
      <t xml:space="preserve"> z siedziba w Krakowie (31 - 553 Kraków) przy ulicy Cystersów 9 przetwarza dane osobowe na podstawie Umowy Linii Pożyczkowej nr MFR/3/LP/1/2022/U zawartej ze </t>
    </r>
    <r>
      <rPr>
        <b/>
        <sz val="8"/>
        <color theme="1"/>
        <rFont val="Calibri"/>
        <family val="2"/>
        <charset val="238"/>
        <scheme val="minor"/>
      </rPr>
      <t>Stowarzyszeniem "Samorządowe Centrum Przedsiębiorczości i Rozwoju" w Suchej Beskidzkiej</t>
    </r>
    <r>
      <rPr>
        <sz val="8"/>
        <color theme="1"/>
        <rFont val="Calibri"/>
        <family val="2"/>
        <charset val="238"/>
        <scheme val="minor"/>
      </rPr>
      <t xml:space="preserve"> dnia 24 marca 2022 roku oraz załącznika nr 7 do niniejszej Umowy: Umowy Powierzenia Przetwarzania Danych Osobowych w zakresie określonym w ust. 6 paragrafu 3 Umowy Powierzenia Przetwarzania Danych Osobowych, tj: Imię i Nazwisko, numer ewidencyjny PESEL, adres e-mail, numery telefonów, adres zamieszkania, data urodzenia, NIP, seria i numer dowou tożsamości, imiona rodziców, numer rachunku bankowego a nadto informacje prawdopodobnie zawierające dane osobowe.</t>
    </r>
  </si>
  <si>
    <t>Formularz F10-S+; Klauzula informacyjna RODO; wyd. 1 z dn. 01.03.2023 r.</t>
  </si>
  <si>
    <r>
      <t xml:space="preserve">Formularz F9.1-S+; </t>
    </r>
    <r>
      <rPr>
        <b/>
        <u/>
        <sz val="10"/>
        <color theme="1"/>
        <rFont val="Sylfaen"/>
        <family val="1"/>
        <charset val="238"/>
      </rPr>
      <t>Kwestionariusz osobisty Wnioskodawcy i Małżonka</t>
    </r>
    <r>
      <rPr>
        <b/>
        <u/>
        <sz val="10"/>
        <color theme="1"/>
        <rFont val="Calibri"/>
        <family val="2"/>
        <charset val="238"/>
        <scheme val="minor"/>
      </rPr>
      <t>; wyd. 1 z dn. 01.03.2023 r.</t>
    </r>
  </si>
  <si>
    <r>
      <t xml:space="preserve">Formularz F9.2-S+; </t>
    </r>
    <r>
      <rPr>
        <b/>
        <u/>
        <sz val="10"/>
        <color theme="1"/>
        <rFont val="Sylfaen"/>
        <family val="1"/>
        <charset val="238"/>
      </rPr>
      <t>Kwestionariusz osobisty Poręczyciela i Małżonka</t>
    </r>
    <r>
      <rPr>
        <b/>
        <u/>
        <sz val="9"/>
        <color theme="1"/>
        <rFont val="Calibri"/>
        <family val="2"/>
        <charset val="238"/>
        <scheme val="minor"/>
      </rPr>
      <t>; wyd. 1 z dn. 01.03.2023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</si>
</sst>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164" formatCode="_-* #,##0.00\ _z_ł_-;\-* #,##0.00\ _z_ł_-;_-* &quot;-&quot;??\ _z_ł_-;_-@_-"/>
    <numFmt numFmtId="165" formatCode="#,##0.00_ ;[Red]\-#,##0.00\ "/>
    <numFmt numFmtId="166" formatCode="0.00_ ;[Red]\-0.00\ "/>
  </numFmts>
  <fonts count="52" x14ac:knownFonts="1">
    <font>
      <sz val="11"/>
      <color theme="1"/>
      <name val="Calibri"/>
      <family val="2"/>
      <charset val="238"/>
      <scheme val="minor"/>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b/>
      <sz val="9"/>
      <color theme="0"/>
      <name val="Calibri"/>
      <family val="2"/>
      <charset val="238"/>
      <scheme val="minor"/>
    </font>
    <font>
      <b/>
      <sz val="11"/>
      <color theme="1"/>
      <name val="Calibri"/>
      <family val="2"/>
      <charset val="238"/>
      <scheme val="minor"/>
    </font>
    <font>
      <sz val="8"/>
      <color theme="1"/>
      <name val="Calibri"/>
      <family val="2"/>
      <charset val="238"/>
      <scheme val="minor"/>
    </font>
    <font>
      <sz val="7"/>
      <color theme="1"/>
      <name val="Calibri"/>
      <family val="2"/>
      <charset val="238"/>
      <scheme val="minor"/>
    </font>
    <font>
      <b/>
      <sz val="8"/>
      <color theme="1"/>
      <name val="Calibri"/>
      <family val="2"/>
      <charset val="238"/>
      <scheme val="minor"/>
    </font>
    <font>
      <b/>
      <sz val="10"/>
      <color theme="1"/>
      <name val="Calibri"/>
      <family val="2"/>
      <charset val="238"/>
      <scheme val="minor"/>
    </font>
    <font>
      <b/>
      <sz val="12"/>
      <color theme="1"/>
      <name val="Calibri"/>
      <family val="2"/>
      <charset val="238"/>
      <scheme val="minor"/>
    </font>
    <font>
      <i/>
      <sz val="11"/>
      <color theme="1"/>
      <name val="Calibri"/>
      <family val="2"/>
      <charset val="238"/>
      <scheme val="minor"/>
    </font>
    <font>
      <b/>
      <sz val="9"/>
      <color rgb="FFFF0000"/>
      <name val="Calibri"/>
      <family val="2"/>
      <charset val="238"/>
      <scheme val="minor"/>
    </font>
    <font>
      <i/>
      <sz val="8"/>
      <color theme="1"/>
      <name val="Calibri"/>
      <family val="2"/>
      <charset val="238"/>
      <scheme val="minor"/>
    </font>
    <font>
      <b/>
      <i/>
      <sz val="8"/>
      <color theme="1"/>
      <name val="Calibri"/>
      <family val="2"/>
      <charset val="238"/>
      <scheme val="minor"/>
    </font>
    <font>
      <b/>
      <sz val="7"/>
      <color theme="1"/>
      <name val="Calibri"/>
      <family val="2"/>
      <charset val="238"/>
      <scheme val="minor"/>
    </font>
    <font>
      <b/>
      <i/>
      <sz val="7"/>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rgb="FFFF0000"/>
      <name val="Calibri"/>
      <family val="2"/>
      <charset val="238"/>
      <scheme val="minor"/>
    </font>
    <font>
      <sz val="10"/>
      <color theme="1"/>
      <name val="Calibri"/>
      <family val="2"/>
      <charset val="238"/>
      <scheme val="minor"/>
    </font>
    <font>
      <b/>
      <i/>
      <sz val="9"/>
      <color rgb="FFFF0000"/>
      <name val="Calibri"/>
      <family val="2"/>
      <charset val="238"/>
      <scheme val="minor"/>
    </font>
    <font>
      <b/>
      <sz val="11"/>
      <color rgb="FFC00000"/>
      <name val="Calibri"/>
      <family val="2"/>
      <charset val="238"/>
      <scheme val="minor"/>
    </font>
    <font>
      <b/>
      <i/>
      <sz val="11"/>
      <color theme="1"/>
      <name val="Calibri"/>
      <family val="2"/>
      <charset val="238"/>
      <scheme val="minor"/>
    </font>
    <font>
      <u/>
      <sz val="11"/>
      <color theme="10"/>
      <name val="Calibri"/>
      <family val="2"/>
      <charset val="238"/>
      <scheme val="minor"/>
    </font>
    <font>
      <b/>
      <sz val="6"/>
      <color theme="1"/>
      <name val="Calibri"/>
      <family val="2"/>
      <charset val="238"/>
      <scheme val="minor"/>
    </font>
    <font>
      <sz val="8.5"/>
      <color theme="1"/>
      <name val="Calibri"/>
      <family val="2"/>
      <charset val="238"/>
      <scheme val="minor"/>
    </font>
    <font>
      <b/>
      <u/>
      <sz val="9"/>
      <color theme="10"/>
      <name val="Calibri"/>
      <family val="2"/>
      <charset val="238"/>
      <scheme val="minor"/>
    </font>
    <font>
      <b/>
      <u/>
      <sz val="7"/>
      <color theme="10"/>
      <name val="Calibri"/>
      <family val="2"/>
      <charset val="238"/>
      <scheme val="minor"/>
    </font>
    <font>
      <sz val="9"/>
      <color rgb="FFFF0000"/>
      <name val="Calibri"/>
      <family val="2"/>
      <charset val="238"/>
      <scheme val="minor"/>
    </font>
    <font>
      <b/>
      <sz val="7"/>
      <color rgb="FFC00000"/>
      <name val="Calibri"/>
      <family val="2"/>
      <charset val="238"/>
      <scheme val="minor"/>
    </font>
    <font>
      <i/>
      <sz val="10"/>
      <color theme="1"/>
      <name val="Calibri"/>
      <family val="2"/>
      <charset val="238"/>
      <scheme val="minor"/>
    </font>
    <font>
      <b/>
      <i/>
      <sz val="6"/>
      <color theme="1"/>
      <name val="Calibri"/>
      <family val="2"/>
      <charset val="238"/>
      <scheme val="minor"/>
    </font>
    <font>
      <b/>
      <sz val="9"/>
      <color theme="1"/>
      <name val="Calibri"/>
      <family val="2"/>
      <charset val="238"/>
    </font>
    <font>
      <b/>
      <sz val="7.5"/>
      <color theme="1"/>
      <name val="Calibri"/>
      <family val="2"/>
      <charset val="238"/>
      <scheme val="minor"/>
    </font>
    <font>
      <b/>
      <i/>
      <sz val="7.5"/>
      <color theme="1"/>
      <name val="Calibri"/>
      <family val="2"/>
      <charset val="238"/>
      <scheme val="minor"/>
    </font>
    <font>
      <b/>
      <sz val="7"/>
      <color theme="1"/>
      <name val="Calibri"/>
      <family val="2"/>
      <charset val="238"/>
    </font>
    <font>
      <b/>
      <u/>
      <sz val="8"/>
      <color theme="1"/>
      <name val="Calibri"/>
      <family val="2"/>
      <charset val="238"/>
      <scheme val="minor"/>
    </font>
    <font>
      <i/>
      <sz val="6"/>
      <color theme="1"/>
      <name val="Calibri"/>
      <family val="2"/>
      <charset val="238"/>
      <scheme val="minor"/>
    </font>
    <font>
      <b/>
      <sz val="8.5"/>
      <color theme="1"/>
      <name val="Calibri"/>
      <family val="2"/>
      <charset val="238"/>
      <scheme val="minor"/>
    </font>
    <font>
      <b/>
      <i/>
      <sz val="10"/>
      <color theme="1"/>
      <name val="Calibri"/>
      <family val="2"/>
      <charset val="238"/>
      <scheme val="minor"/>
    </font>
    <font>
      <b/>
      <sz val="11"/>
      <color theme="1"/>
      <name val="Calibri"/>
      <family val="2"/>
      <charset val="238"/>
    </font>
    <font>
      <b/>
      <sz val="10"/>
      <color theme="1"/>
      <name val="Calibri"/>
      <family val="2"/>
      <charset val="238"/>
    </font>
    <font>
      <b/>
      <sz val="12"/>
      <color theme="1"/>
      <name val="Calibri"/>
      <family val="2"/>
      <charset val="238"/>
    </font>
    <font>
      <b/>
      <i/>
      <sz val="9"/>
      <color theme="1"/>
      <name val="Calibri"/>
      <family val="2"/>
      <charset val="238"/>
      <scheme val="minor"/>
    </font>
    <font>
      <b/>
      <i/>
      <sz val="8.5"/>
      <color theme="1"/>
      <name val="Calibri"/>
      <family val="2"/>
      <charset val="238"/>
      <scheme val="minor"/>
    </font>
    <font>
      <sz val="11"/>
      <color theme="0"/>
      <name val="Calibri"/>
      <family val="2"/>
      <charset val="238"/>
      <scheme val="minor"/>
    </font>
    <font>
      <sz val="9"/>
      <color theme="0"/>
      <name val="Calibri"/>
      <family val="2"/>
      <charset val="238"/>
      <scheme val="minor"/>
    </font>
    <font>
      <b/>
      <u/>
      <sz val="9"/>
      <color theme="1"/>
      <name val="Calibri"/>
      <family val="2"/>
      <charset val="238"/>
      <scheme val="minor"/>
    </font>
    <font>
      <sz val="6.5"/>
      <color theme="1"/>
      <name val="Calibri"/>
      <family val="2"/>
      <charset val="238"/>
      <scheme val="minor"/>
    </font>
    <font>
      <b/>
      <u/>
      <sz val="10"/>
      <color theme="1"/>
      <name val="Calibri"/>
      <family val="2"/>
      <charset val="238"/>
      <scheme val="minor"/>
    </font>
    <font>
      <b/>
      <u/>
      <sz val="10"/>
      <color theme="1"/>
      <name val="Sylfaen"/>
      <family val="1"/>
      <charset val="238"/>
    </font>
  </fonts>
  <fills count="13">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dotted">
        <color indexed="64"/>
      </bottom>
      <diagonal/>
    </border>
    <border>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style="medium">
        <color indexed="64"/>
      </right>
      <top/>
      <bottom style="thin">
        <color indexed="64"/>
      </bottom>
      <diagonal/>
    </border>
  </borders>
  <cellStyleXfs count="4">
    <xf numFmtId="0" fontId="0" fillId="0" borderId="0"/>
    <xf numFmtId="164"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cellStyleXfs>
  <cellXfs count="731">
    <xf numFmtId="0" fontId="0" fillId="0" borderId="0" xfId="0"/>
    <xf numFmtId="0" fontId="1" fillId="0" borderId="0" xfId="0" applyFont="1"/>
    <xf numFmtId="0" fontId="1" fillId="0" borderId="1" xfId="0" applyFont="1" applyBorder="1"/>
    <xf numFmtId="0" fontId="1" fillId="0" borderId="0" xfId="0" applyFont="1" applyProtection="1">
      <protection locked="0"/>
    </xf>
    <xf numFmtId="0" fontId="2" fillId="0" borderId="1" xfId="0" applyFont="1" applyBorder="1"/>
    <xf numFmtId="0" fontId="3" fillId="0" borderId="1" xfId="0" applyFont="1" applyBorder="1"/>
    <xf numFmtId="0" fontId="1" fillId="2" borderId="1" xfId="0" applyFont="1" applyFill="1" applyBorder="1" applyProtection="1">
      <protection locked="0"/>
    </xf>
    <xf numFmtId="0" fontId="1" fillId="3" borderId="4" xfId="0" applyFont="1" applyFill="1" applyBorder="1" applyProtection="1">
      <protection locked="0"/>
    </xf>
    <xf numFmtId="0" fontId="2" fillId="0" borderId="0" xfId="0" applyFont="1"/>
    <xf numFmtId="0" fontId="3" fillId="0" borderId="0" xfId="0" applyFont="1" applyAlignment="1">
      <alignment horizontal="center"/>
    </xf>
    <xf numFmtId="0" fontId="1" fillId="0" borderId="0" xfId="0" applyFont="1" applyAlignment="1" applyProtection="1">
      <alignment horizontal="center"/>
      <protection locked="0"/>
    </xf>
    <xf numFmtId="0" fontId="4" fillId="0" borderId="0" xfId="0" applyFont="1"/>
    <xf numFmtId="0" fontId="2" fillId="0" borderId="3" xfId="0" applyFont="1" applyBorder="1"/>
    <xf numFmtId="0" fontId="1" fillId="0" borderId="9" xfId="0" applyFont="1" applyBorder="1" applyAlignment="1">
      <alignment horizontal="center" vertical="center"/>
    </xf>
    <xf numFmtId="0" fontId="7" fillId="0" borderId="0" xfId="0" applyFont="1"/>
    <xf numFmtId="0" fontId="2" fillId="2" borderId="17" xfId="0" applyFont="1" applyFill="1" applyBorder="1" applyAlignment="1">
      <alignment horizontal="center" vertical="center"/>
    </xf>
    <xf numFmtId="0" fontId="2" fillId="0" borderId="1" xfId="0" applyFont="1" applyBorder="1" applyAlignment="1">
      <alignment wrapText="1"/>
    </xf>
    <xf numFmtId="0" fontId="3" fillId="0" borderId="0" xfId="0" applyFont="1"/>
    <xf numFmtId="0" fontId="6" fillId="0" borderId="0" xfId="0" applyFont="1"/>
    <xf numFmtId="0" fontId="8" fillId="0" borderId="1" xfId="0" applyFont="1" applyBorder="1"/>
    <xf numFmtId="0" fontId="14" fillId="0" borderId="1" xfId="0" applyFont="1" applyBorder="1"/>
    <xf numFmtId="0" fontId="5" fillId="0" borderId="1" xfId="0" applyFont="1" applyBorder="1"/>
    <xf numFmtId="0" fontId="0" fillId="0" borderId="0" xfId="0" applyAlignment="1">
      <alignment vertical="center"/>
    </xf>
    <xf numFmtId="0" fontId="5" fillId="4" borderId="0" xfId="0" applyFont="1" applyFill="1"/>
    <xf numFmtId="9" fontId="22" fillId="0" borderId="0" xfId="2" applyFont="1"/>
    <xf numFmtId="8" fontId="0" fillId="0" borderId="0" xfId="1" applyNumberFormat="1" applyFont="1"/>
    <xf numFmtId="8" fontId="19" fillId="4" borderId="0" xfId="0" applyNumberFormat="1" applyFont="1" applyFill="1"/>
    <xf numFmtId="8" fontId="0" fillId="0" borderId="0" xfId="0" applyNumberFormat="1"/>
    <xf numFmtId="14" fontId="0" fillId="0" borderId="0" xfId="0" applyNumberFormat="1"/>
    <xf numFmtId="10" fontId="0" fillId="0" borderId="0" xfId="0" applyNumberFormat="1"/>
    <xf numFmtId="164" fontId="0" fillId="0" borderId="0" xfId="0" applyNumberFormat="1"/>
    <xf numFmtId="0" fontId="1" fillId="0" borderId="0" xfId="0" applyFont="1" applyAlignment="1">
      <alignment horizontal="left" vertical="center" wrapText="1"/>
    </xf>
    <xf numFmtId="0" fontId="1" fillId="2" borderId="19" xfId="0" applyFont="1" applyFill="1" applyBorder="1" applyProtection="1">
      <protection locked="0"/>
    </xf>
    <xf numFmtId="0" fontId="5" fillId="0" borderId="0" xfId="0" applyFont="1" applyAlignment="1">
      <alignment horizontal="center"/>
    </xf>
    <xf numFmtId="0" fontId="1" fillId="0" borderId="0" xfId="0" applyFont="1" applyAlignment="1">
      <alignment vertical="center"/>
    </xf>
    <xf numFmtId="0" fontId="1" fillId="0" borderId="0" xfId="0" applyFont="1" applyAlignment="1">
      <alignment vertical="center" wrapText="1"/>
    </xf>
    <xf numFmtId="0" fontId="5" fillId="0" borderId="0" xfId="0" applyFont="1" applyAlignment="1">
      <alignment vertical="center"/>
    </xf>
    <xf numFmtId="0" fontId="5" fillId="0" borderId="1" xfId="0" applyFont="1" applyBorder="1" applyAlignment="1">
      <alignment vertical="center"/>
    </xf>
    <xf numFmtId="0" fontId="5" fillId="0" borderId="0" xfId="0" applyFont="1"/>
    <xf numFmtId="0" fontId="1" fillId="0" borderId="0" xfId="0" applyFont="1" applyAlignment="1">
      <alignment horizontal="center" vertical="center" wrapText="1"/>
    </xf>
    <xf numFmtId="0" fontId="0" fillId="0" borderId="0" xfId="0" applyAlignment="1">
      <alignment horizontal="center"/>
    </xf>
    <xf numFmtId="0" fontId="0" fillId="0" borderId="1" xfId="0" applyBorder="1"/>
    <xf numFmtId="0" fontId="2" fillId="0" borderId="0" xfId="0" applyFont="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vertical="center"/>
    </xf>
    <xf numFmtId="0" fontId="9" fillId="0" borderId="28" xfId="0" applyFont="1" applyBorder="1" applyAlignment="1">
      <alignment horizontal="center" vertical="center"/>
    </xf>
    <xf numFmtId="0" fontId="9" fillId="0" borderId="28" xfId="0" applyFont="1" applyBorder="1" applyAlignment="1">
      <alignment horizontal="center" vertical="center" wrapText="1"/>
    </xf>
    <xf numFmtId="0" fontId="2" fillId="2" borderId="1" xfId="0" applyFont="1" applyFill="1" applyBorder="1" applyAlignment="1">
      <alignment horizontal="center" vertical="center"/>
    </xf>
    <xf numFmtId="0" fontId="6" fillId="2" borderId="28" xfId="0" applyFont="1" applyFill="1" applyBorder="1" applyAlignment="1" applyProtection="1">
      <alignment vertical="center"/>
      <protection locked="0"/>
    </xf>
    <xf numFmtId="0" fontId="6" fillId="2" borderId="29" xfId="0" applyFont="1" applyFill="1" applyBorder="1" applyAlignment="1" applyProtection="1">
      <alignment vertical="center"/>
      <protection locked="0"/>
    </xf>
    <xf numFmtId="0" fontId="6" fillId="2" borderId="30" xfId="0" applyFont="1" applyFill="1" applyBorder="1" applyAlignment="1" applyProtection="1">
      <alignment vertical="center"/>
      <protection locked="0"/>
    </xf>
    <xf numFmtId="0" fontId="0" fillId="0" borderId="1" xfId="0" applyBorder="1" applyAlignment="1">
      <alignment horizontal="center" vertical="center"/>
    </xf>
    <xf numFmtId="0" fontId="6" fillId="0" borderId="0" xfId="0" applyFont="1" applyAlignment="1" applyProtection="1">
      <alignment vertical="center"/>
      <protection locked="0"/>
    </xf>
    <xf numFmtId="0" fontId="0" fillId="0" borderId="41" xfId="0" applyBorder="1"/>
    <xf numFmtId="0" fontId="6" fillId="0" borderId="0" xfId="0" applyFont="1" applyAlignment="1" applyProtection="1">
      <alignment vertical="center" wrapText="1"/>
      <protection locked="0"/>
    </xf>
    <xf numFmtId="0" fontId="1" fillId="0" borderId="0" xfId="0" applyFont="1" applyAlignment="1">
      <alignment horizontal="center" wrapText="1"/>
    </xf>
    <xf numFmtId="0" fontId="9" fillId="0" borderId="0" xfId="0" applyFont="1" applyAlignment="1">
      <alignment horizontal="center" vertical="center" wrapText="1"/>
    </xf>
    <xf numFmtId="0" fontId="5" fillId="0" borderId="1" xfId="0" applyFont="1" applyBorder="1" applyAlignment="1">
      <alignment horizontal="center" vertical="center"/>
    </xf>
    <xf numFmtId="0" fontId="23" fillId="0" borderId="0" xfId="0" applyFont="1" applyAlignment="1">
      <alignment horizontal="center"/>
    </xf>
    <xf numFmtId="0" fontId="1" fillId="0" borderId="18" xfId="0" applyFont="1" applyBorder="1" applyProtection="1">
      <protection locked="0"/>
    </xf>
    <xf numFmtId="0" fontId="1" fillId="0" borderId="18" xfId="0" applyFont="1" applyBorder="1" applyAlignment="1">
      <alignment horizontal="center" vertical="center"/>
    </xf>
    <xf numFmtId="0" fontId="0" fillId="0" borderId="6" xfId="0" applyBorder="1"/>
    <xf numFmtId="0" fontId="0" fillId="0" borderId="13" xfId="0" applyBorder="1"/>
    <xf numFmtId="0" fontId="0" fillId="0" borderId="0" xfId="0" applyAlignment="1">
      <alignment horizontal="center" vertical="center"/>
    </xf>
    <xf numFmtId="0" fontId="0" fillId="0" borderId="8" xfId="0" applyBorder="1"/>
    <xf numFmtId="0" fontId="0" fillId="0" borderId="15" xfId="0" applyBorder="1"/>
    <xf numFmtId="0" fontId="0" fillId="0" borderId="6" xfId="0"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0" fillId="0" borderId="16" xfId="0" applyBorder="1"/>
    <xf numFmtId="0" fontId="0" fillId="0" borderId="12" xfId="0" applyBorder="1"/>
    <xf numFmtId="0" fontId="0" fillId="0" borderId="7" xfId="0" applyBorder="1"/>
    <xf numFmtId="0" fontId="0" fillId="0" borderId="14" xfId="0" applyBorder="1"/>
    <xf numFmtId="0" fontId="1" fillId="2" borderId="18" xfId="0" applyFont="1" applyFill="1" applyBorder="1" applyProtection="1">
      <protection locked="0"/>
    </xf>
    <xf numFmtId="0" fontId="2" fillId="0" borderId="1" xfId="0" applyFont="1" applyBorder="1" applyAlignment="1">
      <alignment vertical="center" wrapText="1"/>
    </xf>
    <xf numFmtId="0" fontId="3" fillId="0" borderId="0" xfId="0" applyFont="1" applyAlignment="1">
      <alignment vertical="center" wrapText="1"/>
    </xf>
    <xf numFmtId="0" fontId="5" fillId="0" borderId="3" xfId="0" applyFont="1" applyBorder="1" applyAlignment="1">
      <alignment horizontal="center"/>
    </xf>
    <xf numFmtId="0" fontId="5" fillId="0" borderId="3" xfId="0" applyFont="1" applyBorder="1"/>
    <xf numFmtId="0" fontId="0" fillId="0" borderId="0" xfId="0" applyAlignment="1">
      <alignment horizontal="left"/>
    </xf>
    <xf numFmtId="0" fontId="1" fillId="0" borderId="0" xfId="0" applyFont="1" applyAlignment="1">
      <alignment wrapText="1"/>
    </xf>
    <xf numFmtId="0" fontId="3" fillId="0" borderId="0" xfId="0" applyFont="1" applyAlignment="1">
      <alignment wrapText="1"/>
    </xf>
    <xf numFmtId="0" fontId="26" fillId="0" borderId="0" xfId="0" applyFont="1" applyAlignment="1">
      <alignment horizontal="left"/>
    </xf>
    <xf numFmtId="0" fontId="0" fillId="0" borderId="1" xfId="0" applyBorder="1" applyAlignment="1">
      <alignment horizontal="center" vertical="center" wrapText="1"/>
    </xf>
    <xf numFmtId="0" fontId="0" fillId="0" borderId="0" xfId="0" applyAlignment="1">
      <alignment horizontal="center" vertical="center" wrapText="1"/>
    </xf>
    <xf numFmtId="8" fontId="0" fillId="0" borderId="1" xfId="0" applyNumberFormat="1" applyBorder="1"/>
    <xf numFmtId="0" fontId="7" fillId="0" borderId="0" xfId="0" applyFont="1" applyAlignment="1">
      <alignment horizontal="left"/>
    </xf>
    <xf numFmtId="0" fontId="7" fillId="0" borderId="0" xfId="0" applyFont="1" applyAlignment="1">
      <alignment horizontal="left" wrapText="1"/>
    </xf>
    <xf numFmtId="0" fontId="47" fillId="10" borderId="0" xfId="0" applyFont="1" applyFill="1"/>
    <xf numFmtId="0" fontId="46" fillId="0" borderId="0" xfId="0" applyFont="1"/>
    <xf numFmtId="0" fontId="6" fillId="2" borderId="0" xfId="0" applyFont="1" applyFill="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6" fillId="0" borderId="48" xfId="0" applyFont="1" applyBorder="1" applyAlignment="1" applyProtection="1">
      <alignment vertical="center"/>
      <protection locked="0"/>
    </xf>
    <xf numFmtId="0" fontId="5" fillId="0" borderId="0" xfId="0" applyFont="1" applyAlignment="1">
      <alignment horizontal="center" vertical="center"/>
    </xf>
    <xf numFmtId="166" fontId="0" fillId="0" borderId="0" xfId="0" applyNumberFormat="1"/>
    <xf numFmtId="14" fontId="0" fillId="0" borderId="0" xfId="0" applyNumberFormat="1" applyAlignment="1">
      <alignment horizontal="right"/>
    </xf>
    <xf numFmtId="10" fontId="0" fillId="0" borderId="0" xfId="2" applyNumberFormat="1" applyFont="1" applyBorder="1"/>
    <xf numFmtId="0" fontId="5" fillId="0" borderId="0" xfId="0" applyFont="1" applyAlignment="1">
      <alignment horizontal="right" vertical="center"/>
    </xf>
    <xf numFmtId="0" fontId="0" fillId="4" borderId="0" xfId="0" applyFill="1"/>
    <xf numFmtId="0" fontId="0" fillId="11" borderId="0" xfId="0" applyFill="1"/>
    <xf numFmtId="0" fontId="1" fillId="0" borderId="0" xfId="0" applyFont="1" applyAlignment="1">
      <alignment horizontal="right" vertical="center" wrapText="1"/>
    </xf>
    <xf numFmtId="0" fontId="1" fillId="0" borderId="1" xfId="0" applyFont="1" applyBorder="1" applyAlignment="1">
      <alignment horizontal="center" vertical="center"/>
    </xf>
    <xf numFmtId="0" fontId="6" fillId="0" borderId="0" xfId="0" applyFont="1" applyAlignment="1">
      <alignment vertical="center"/>
    </xf>
    <xf numFmtId="0" fontId="0" fillId="5" borderId="0" xfId="0" applyFill="1" applyAlignment="1">
      <alignment horizontal="center" vertical="center" wrapText="1"/>
    </xf>
    <xf numFmtId="0" fontId="0" fillId="5" borderId="0" xfId="0" applyFill="1"/>
    <xf numFmtId="0" fontId="5" fillId="0" borderId="0" xfId="0" applyFont="1" applyAlignment="1">
      <alignment horizontal="center" vertical="center" wrapText="1"/>
    </xf>
    <xf numFmtId="0" fontId="25" fillId="0" borderId="0" xfId="0" applyFont="1" applyAlignment="1">
      <alignment horizontal="center" vertical="center"/>
    </xf>
    <xf numFmtId="0" fontId="0" fillId="0" borderId="1" xfId="0" applyBorder="1" applyAlignment="1" applyProtection="1">
      <alignment horizontal="center" vertical="center"/>
      <protection locked="0"/>
    </xf>
    <xf numFmtId="0" fontId="0" fillId="0" borderId="0" xfId="0" applyProtection="1">
      <protection locked="0"/>
    </xf>
    <xf numFmtId="0" fontId="1" fillId="0" borderId="18"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0" xfId="0" applyFont="1"/>
    <xf numFmtId="0" fontId="3" fillId="0" borderId="0" xfId="0" applyFont="1" applyAlignment="1">
      <alignment horizontal="left"/>
    </xf>
    <xf numFmtId="0" fontId="1" fillId="0" borderId="0" xfId="0" applyFont="1" applyAlignment="1">
      <alignment horizontal="left"/>
    </xf>
    <xf numFmtId="0" fontId="44" fillId="0" borderId="0" xfId="0" applyFont="1"/>
    <xf numFmtId="0" fontId="50" fillId="0" borderId="0" xfId="0" applyFont="1" applyAlignment="1">
      <alignment vertical="top"/>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0" xfId="0" applyFont="1" applyAlignment="1">
      <alignment horizontal="center" vertical="center"/>
    </xf>
    <xf numFmtId="0" fontId="7" fillId="0" borderId="0" xfId="0" applyFont="1" applyAlignment="1">
      <alignment horizontal="center" vertical="center" wrapText="1"/>
    </xf>
    <xf numFmtId="0" fontId="3" fillId="0" borderId="1" xfId="0" applyFont="1" applyBorder="1" applyAlignment="1">
      <alignment horizontal="left"/>
    </xf>
    <xf numFmtId="0" fontId="3" fillId="2" borderId="1" xfId="0" applyFont="1" applyFill="1" applyBorder="1" applyAlignment="1" applyProtection="1">
      <alignment horizontal="center"/>
      <protection locked="0"/>
    </xf>
    <xf numFmtId="0" fontId="3" fillId="0" borderId="1" xfId="0" applyFont="1" applyBorder="1" applyAlignment="1">
      <alignment horizontal="center"/>
    </xf>
    <xf numFmtId="0" fontId="1"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pplyProtection="1">
      <alignment horizontal="center"/>
      <protection locked="0"/>
    </xf>
    <xf numFmtId="0" fontId="1" fillId="2" borderId="1" xfId="0" applyFont="1" applyFill="1" applyBorder="1" applyAlignment="1" applyProtection="1">
      <alignment horizontal="center"/>
      <protection locked="0"/>
    </xf>
    <xf numFmtId="0" fontId="2" fillId="0" borderId="1" xfId="0" applyFont="1" applyBorder="1" applyAlignment="1">
      <alignment horizontal="center" vertical="center"/>
    </xf>
    <xf numFmtId="0" fontId="1" fillId="2" borderId="3"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3" fontId="1" fillId="2" borderId="1" xfId="0" applyNumberFormat="1" applyFont="1" applyFill="1" applyBorder="1" applyAlignment="1" applyProtection="1">
      <alignment horizontal="center"/>
      <protection locked="0"/>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wrapText="1"/>
    </xf>
    <xf numFmtId="0" fontId="1" fillId="2" borderId="9"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7" fillId="0" borderId="10" xfId="0" applyFont="1" applyBorder="1" applyAlignment="1">
      <alignment horizontal="center"/>
    </xf>
    <xf numFmtId="0" fontId="1" fillId="2" borderId="9" xfId="0" applyFont="1" applyFill="1" applyBorder="1" applyAlignment="1" applyProtection="1">
      <alignment horizontal="center"/>
      <protection locked="0"/>
    </xf>
    <xf numFmtId="0" fontId="6" fillId="0" borderId="10" xfId="0" applyFont="1" applyBorder="1" applyAlignment="1">
      <alignment horizontal="center"/>
    </xf>
    <xf numFmtId="0" fontId="1" fillId="2" borderId="0" xfId="0" applyFont="1" applyFill="1" applyAlignment="1" applyProtection="1">
      <alignment horizontal="center"/>
      <protection locked="0"/>
    </xf>
    <xf numFmtId="0" fontId="3" fillId="0" borderId="3"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xf>
    <xf numFmtId="0" fontId="13"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10" fillId="0" borderId="9" xfId="0" applyFont="1" applyBorder="1" applyAlignment="1">
      <alignment horizontal="center"/>
    </xf>
    <xf numFmtId="0" fontId="9" fillId="0" borderId="11" xfId="0" applyFont="1" applyBorder="1" applyAlignment="1">
      <alignment horizontal="center"/>
    </xf>
    <xf numFmtId="8" fontId="1"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8" fontId="6" fillId="2" borderId="1" xfId="0" applyNumberFormat="1"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8" fontId="6" fillId="2" borderId="12" xfId="0" applyNumberFormat="1" applyFont="1" applyFill="1" applyBorder="1" applyAlignment="1" applyProtection="1">
      <alignment horizontal="center"/>
      <protection locked="0"/>
    </xf>
    <xf numFmtId="8" fontId="6" fillId="2" borderId="6" xfId="0" applyNumberFormat="1" applyFont="1" applyFill="1" applyBorder="1" applyAlignment="1" applyProtection="1">
      <alignment horizontal="center"/>
      <protection locked="0"/>
    </xf>
    <xf numFmtId="8" fontId="6" fillId="2" borderId="13" xfId="0" applyNumberFormat="1" applyFont="1" applyFill="1" applyBorder="1" applyAlignment="1" applyProtection="1">
      <alignment horizontal="center"/>
      <protection locked="0"/>
    </xf>
    <xf numFmtId="8" fontId="6" fillId="2" borderId="14" xfId="0" applyNumberFormat="1" applyFont="1" applyFill="1" applyBorder="1" applyAlignment="1" applyProtection="1">
      <alignment horizontal="center"/>
      <protection locked="0"/>
    </xf>
    <xf numFmtId="8" fontId="6" fillId="2" borderId="15" xfId="0" applyNumberFormat="1" applyFont="1" applyFill="1" applyBorder="1" applyAlignment="1" applyProtection="1">
      <alignment horizontal="center"/>
      <protection locked="0"/>
    </xf>
    <xf numFmtId="8" fontId="6" fillId="2" borderId="16" xfId="0" applyNumberFormat="1" applyFont="1" applyFill="1" applyBorder="1" applyAlignment="1" applyProtection="1">
      <alignment horizontal="center"/>
      <protection locked="0"/>
    </xf>
    <xf numFmtId="0" fontId="1" fillId="0" borderId="1" xfId="0" applyFont="1" applyBorder="1" applyAlignment="1">
      <alignment horizontal="center"/>
    </xf>
    <xf numFmtId="0" fontId="3" fillId="0" borderId="18" xfId="0" applyFont="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2" fillId="0" borderId="17" xfId="0" applyFont="1" applyBorder="1" applyAlignment="1">
      <alignment horizontal="center"/>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8" fontId="2" fillId="0" borderId="3" xfId="0" applyNumberFormat="1" applyFont="1" applyBorder="1" applyAlignment="1" applyProtection="1">
      <alignment horizontal="center" vertical="center"/>
      <protection locked="0"/>
    </xf>
    <xf numFmtId="8" fontId="2" fillId="0" borderId="5" xfId="0" applyNumberFormat="1" applyFont="1" applyBorder="1" applyAlignment="1" applyProtection="1">
      <alignment horizontal="center" vertical="center"/>
      <protection locked="0"/>
    </xf>
    <xf numFmtId="8" fontId="2" fillId="0" borderId="2"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9" fillId="0" borderId="0" xfId="0" applyFont="1" applyAlignment="1">
      <alignment horizontal="left" wrapText="1"/>
    </xf>
    <xf numFmtId="0" fontId="49" fillId="0" borderId="0" xfId="0" applyFont="1" applyAlignment="1">
      <alignment horizontal="left" vertical="center" wrapText="1"/>
    </xf>
    <xf numFmtId="0" fontId="12" fillId="6" borderId="0" xfId="0" applyFont="1" applyFill="1" applyAlignment="1">
      <alignment horizontal="center"/>
    </xf>
    <xf numFmtId="0" fontId="21" fillId="5" borderId="0" xfId="0" applyFont="1" applyFill="1" applyAlignment="1">
      <alignment horizontal="center"/>
    </xf>
    <xf numFmtId="0" fontId="3" fillId="0" borderId="18" xfId="0" applyFont="1" applyBorder="1" applyAlignment="1">
      <alignment horizontal="center"/>
    </xf>
    <xf numFmtId="0" fontId="8" fillId="0" borderId="1" xfId="0" applyFont="1" applyBorder="1" applyAlignment="1">
      <alignment horizontal="center" vertical="center" wrapText="1"/>
    </xf>
    <xf numFmtId="0" fontId="6" fillId="2" borderId="1" xfId="0" applyFont="1" applyFill="1" applyBorder="1" applyAlignment="1" applyProtection="1">
      <alignment horizontal="center" wrapText="1"/>
      <protection locked="0"/>
    </xf>
    <xf numFmtId="8" fontId="6" fillId="2" borderId="1" xfId="0" applyNumberFormat="1"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8" fillId="0" borderId="1" xfId="0" applyFont="1" applyBorder="1" applyAlignment="1">
      <alignment horizontal="center" wrapText="1"/>
    </xf>
    <xf numFmtId="0" fontId="7" fillId="0" borderId="0" xfId="0" applyFont="1" applyAlignment="1">
      <alignment horizontal="left"/>
    </xf>
    <xf numFmtId="0" fontId="7" fillId="0" borderId="0" xfId="0" applyFont="1" applyAlignment="1">
      <alignment horizontal="left" wrapText="1"/>
    </xf>
    <xf numFmtId="0" fontId="2" fillId="0" borderId="17" xfId="0" applyFont="1" applyBorder="1" applyAlignment="1">
      <alignment horizontal="center" vertical="center" wrapText="1"/>
    </xf>
    <xf numFmtId="0" fontId="1" fillId="2" borderId="12"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3"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49" fontId="1" fillId="2" borderId="1" xfId="0" applyNumberFormat="1" applyFont="1" applyFill="1" applyBorder="1" applyAlignment="1" applyProtection="1">
      <alignment horizontal="center"/>
      <protection locked="0"/>
    </xf>
    <xf numFmtId="0" fontId="3" fillId="0" borderId="18" xfId="0" applyFont="1" applyBorder="1" applyAlignment="1">
      <alignment horizontal="center" wrapText="1"/>
    </xf>
    <xf numFmtId="8" fontId="1" fillId="0" borderId="1" xfId="0" applyNumberFormat="1" applyFont="1" applyBorder="1" applyAlignment="1">
      <alignment horizontal="center"/>
    </xf>
    <xf numFmtId="0" fontId="13" fillId="2" borderId="1" xfId="0" applyFont="1" applyFill="1" applyBorder="1" applyAlignment="1" applyProtection="1">
      <alignment horizontal="center"/>
      <protection locked="0"/>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8" fillId="0" borderId="1" xfId="0" applyFont="1" applyBorder="1" applyAlignment="1">
      <alignment horizontal="center"/>
    </xf>
    <xf numFmtId="0" fontId="3" fillId="0" borderId="1" xfId="0" applyFont="1" applyBorder="1" applyAlignment="1">
      <alignment horizontal="center" wrapText="1"/>
    </xf>
    <xf numFmtId="0" fontId="6" fillId="2" borderId="17" xfId="0" applyFont="1" applyFill="1" applyBorder="1" applyAlignment="1" applyProtection="1">
      <alignment horizontal="center" wrapText="1"/>
      <protection locked="0"/>
    </xf>
    <xf numFmtId="0" fontId="1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13" fillId="0" borderId="3" xfId="0" applyFont="1" applyBorder="1" applyAlignment="1">
      <alignment horizontal="center"/>
    </xf>
    <xf numFmtId="0" fontId="13" fillId="0" borderId="5" xfId="0" applyFont="1" applyBorder="1" applyAlignment="1">
      <alignment horizontal="center"/>
    </xf>
    <xf numFmtId="0" fontId="13" fillId="0" borderId="2" xfId="0" applyFont="1" applyBorder="1" applyAlignment="1">
      <alignment horizontal="center"/>
    </xf>
    <xf numFmtId="8" fontId="6" fillId="0" borderId="1" xfId="0" applyNumberFormat="1" applyFont="1" applyBorder="1" applyAlignment="1">
      <alignment horizontal="center"/>
    </xf>
    <xf numFmtId="0" fontId="13" fillId="0" borderId="1" xfId="0" applyFont="1" applyBorder="1" applyAlignment="1">
      <alignment horizontal="center"/>
    </xf>
    <xf numFmtId="8" fontId="14" fillId="0" borderId="1" xfId="0" applyNumberFormat="1" applyFont="1" applyBorder="1" applyAlignment="1">
      <alignment horizontal="center"/>
    </xf>
    <xf numFmtId="0" fontId="44" fillId="0" borderId="15" xfId="0" applyFont="1" applyBorder="1" applyAlignment="1">
      <alignment horizontal="right" vertical="center"/>
    </xf>
    <xf numFmtId="0" fontId="0" fillId="0" borderId="1" xfId="0" applyBorder="1" applyAlignment="1" applyProtection="1">
      <alignment horizontal="center"/>
      <protection locked="0"/>
    </xf>
    <xf numFmtId="0" fontId="25" fillId="0" borderId="1" xfId="0" applyFont="1" applyBorder="1" applyAlignment="1">
      <alignment horizontal="center" vertical="center"/>
    </xf>
    <xf numFmtId="8" fontId="8" fillId="0" borderId="1" xfId="0" applyNumberFormat="1" applyFont="1" applyBorder="1" applyAlignment="1">
      <alignment horizontal="center"/>
    </xf>
    <xf numFmtId="0" fontId="20" fillId="0" borderId="1" xfId="0" applyFont="1" applyBorder="1" applyAlignment="1">
      <alignment horizontal="center" vertical="center" wrapText="1"/>
    </xf>
    <xf numFmtId="0" fontId="18" fillId="7" borderId="15" xfId="0" applyFont="1" applyFill="1" applyBorder="1" applyAlignment="1">
      <alignment horizontal="center"/>
    </xf>
    <xf numFmtId="8" fontId="7" fillId="0" borderId="1" xfId="0" applyNumberFormat="1" applyFont="1" applyBorder="1" applyAlignment="1">
      <alignment horizontal="center"/>
    </xf>
    <xf numFmtId="8" fontId="7" fillId="2" borderId="1" xfId="0" applyNumberFormat="1" applyFont="1" applyFill="1" applyBorder="1" applyAlignment="1" applyProtection="1">
      <alignment horizontal="center"/>
      <protection locked="0"/>
    </xf>
    <xf numFmtId="0" fontId="11" fillId="0" borderId="1" xfId="0" applyFont="1" applyBorder="1" applyAlignment="1">
      <alignment horizontal="center"/>
    </xf>
    <xf numFmtId="10" fontId="1" fillId="2" borderId="1" xfId="2"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8" fontId="16" fillId="0" borderId="1" xfId="0" applyNumberFormat="1" applyFont="1" applyBorder="1" applyAlignment="1">
      <alignment horizontal="center"/>
    </xf>
    <xf numFmtId="8" fontId="15" fillId="0" borderId="1" xfId="0" applyNumberFormat="1" applyFont="1" applyBorder="1" applyAlignment="1">
      <alignment horizontal="center"/>
    </xf>
    <xf numFmtId="165" fontId="15" fillId="0" borderId="1" xfId="0" applyNumberFormat="1" applyFont="1" applyBorder="1" applyAlignment="1">
      <alignment horizont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7" fillId="2" borderId="1" xfId="0" applyNumberFormat="1" applyFont="1" applyFill="1" applyBorder="1" applyAlignment="1" applyProtection="1">
      <alignment horizontal="center"/>
      <protection locked="0"/>
    </xf>
    <xf numFmtId="165" fontId="16" fillId="0" borderId="1" xfId="0" applyNumberFormat="1" applyFont="1" applyBorder="1" applyAlignment="1">
      <alignment horizontal="center"/>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38" fillId="0" borderId="12"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5" fillId="0" borderId="0" xfId="0" applyFont="1" applyAlignment="1">
      <alignment horizontal="center" vertical="center"/>
    </xf>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2" xfId="0" applyFont="1" applyBorder="1" applyAlignment="1">
      <alignment horizontal="center" wrapText="1"/>
    </xf>
    <xf numFmtId="0" fontId="2" fillId="2"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38" fillId="0" borderId="12" xfId="0" applyFont="1" applyBorder="1" applyAlignment="1">
      <alignment horizontal="left" vertical="center" wrapText="1"/>
    </xf>
    <xf numFmtId="0" fontId="38" fillId="0" borderId="6" xfId="0" applyFont="1" applyBorder="1" applyAlignment="1">
      <alignment horizontal="left" vertical="center" wrapText="1"/>
    </xf>
    <xf numFmtId="0" fontId="38" fillId="0" borderId="13" xfId="0" applyFont="1" applyBorder="1" applyAlignment="1">
      <alignment horizontal="left" vertical="center" wrapText="1"/>
    </xf>
    <xf numFmtId="0" fontId="38" fillId="0" borderId="7" xfId="0" applyFont="1" applyBorder="1" applyAlignment="1">
      <alignment horizontal="left" vertical="center" wrapText="1"/>
    </xf>
    <xf numFmtId="0" fontId="38" fillId="0" borderId="0" xfId="0" applyFont="1" applyAlignment="1">
      <alignment horizontal="left" vertical="center" wrapText="1"/>
    </xf>
    <xf numFmtId="0" fontId="38" fillId="0" borderId="8" xfId="0" applyFont="1" applyBorder="1" applyAlignment="1">
      <alignment horizontal="left" vertical="center" wrapText="1"/>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2" xfId="0" applyFont="1" applyBorder="1" applyAlignment="1">
      <alignment horizontal="left" wrapText="1"/>
    </xf>
    <xf numFmtId="0" fontId="38" fillId="0" borderId="6" xfId="0" applyFont="1" applyBorder="1" applyAlignment="1">
      <alignment horizontal="left" wrapText="1"/>
    </xf>
    <xf numFmtId="0" fontId="38" fillId="0" borderId="13" xfId="0" applyFont="1" applyBorder="1" applyAlignment="1">
      <alignment horizontal="left" wrapText="1"/>
    </xf>
    <xf numFmtId="0" fontId="38" fillId="0" borderId="14" xfId="0" applyFont="1" applyBorder="1" applyAlignment="1">
      <alignment horizontal="left" wrapText="1"/>
    </xf>
    <xf numFmtId="0" fontId="38" fillId="0" borderId="15" xfId="0" applyFont="1" applyBorder="1" applyAlignment="1">
      <alignment horizontal="left" wrapText="1"/>
    </xf>
    <xf numFmtId="0" fontId="38" fillId="0" borderId="16" xfId="0" applyFont="1" applyBorder="1" applyAlignment="1">
      <alignment horizontal="left" wrapText="1"/>
    </xf>
    <xf numFmtId="0" fontId="41" fillId="0" borderId="12"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15" fillId="0" borderId="12" xfId="0" applyFont="1" applyBorder="1" applyAlignment="1">
      <alignment horizontal="center" wrapText="1"/>
    </xf>
    <xf numFmtId="0" fontId="15" fillId="0" borderId="6" xfId="0" applyFont="1" applyBorder="1" applyAlignment="1">
      <alignment horizontal="center"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wrapText="1"/>
    </xf>
    <xf numFmtId="0" fontId="9"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 fillId="2" borderId="12"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13" xfId="0" applyFont="1" applyFill="1" applyBorder="1" applyAlignment="1" applyProtection="1">
      <alignment horizontal="center" wrapText="1"/>
      <protection locked="0"/>
    </xf>
    <xf numFmtId="0" fontId="1" fillId="2" borderId="14" xfId="0" applyFont="1" applyFill="1" applyBorder="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3" fillId="0" borderId="1" xfId="0" applyFont="1" applyBorder="1" applyAlignment="1">
      <alignment horizontal="center" vertical="center" wrapText="1"/>
    </xf>
    <xf numFmtId="0" fontId="5" fillId="0" borderId="12" xfId="0" applyFont="1" applyBorder="1" applyAlignment="1">
      <alignment horizontal="center" wrapText="1"/>
    </xf>
    <xf numFmtId="0" fontId="5" fillId="0" borderId="6"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40" fillId="0" borderId="12"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38" fillId="0" borderId="2" xfId="0" applyFont="1" applyBorder="1" applyAlignment="1">
      <alignment horizontal="left" vertical="center" wrapText="1"/>
    </xf>
    <xf numFmtId="0" fontId="38" fillId="0" borderId="1" xfId="0" applyFont="1" applyBorder="1" applyAlignment="1">
      <alignment horizontal="left" vertical="top" wrapText="1"/>
    </xf>
    <xf numFmtId="0" fontId="38" fillId="0" borderId="1" xfId="0" applyFont="1" applyBorder="1" applyAlignment="1">
      <alignment horizontal="left" vertical="top"/>
    </xf>
    <xf numFmtId="0" fontId="38" fillId="0" borderId="6" xfId="0" applyFont="1" applyBorder="1" applyAlignment="1">
      <alignment horizontal="left" vertical="center"/>
    </xf>
    <xf numFmtId="0" fontId="38" fillId="0" borderId="13" xfId="0" applyFont="1" applyBorder="1" applyAlignment="1">
      <alignment horizontal="left" vertical="center"/>
    </xf>
    <xf numFmtId="0" fontId="38" fillId="0" borderId="7" xfId="0" applyFont="1" applyBorder="1" applyAlignment="1">
      <alignment horizontal="left" vertical="center"/>
    </xf>
    <xf numFmtId="0" fontId="38" fillId="0" borderId="0" xfId="0" applyFont="1" applyAlignment="1">
      <alignment horizontal="left" vertical="center"/>
    </xf>
    <xf numFmtId="0" fontId="38" fillId="0" borderId="8"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38" fillId="0" borderId="16" xfId="0" applyFont="1" applyBorder="1" applyAlignment="1">
      <alignment horizontal="left" vertical="center"/>
    </xf>
    <xf numFmtId="0" fontId="15" fillId="0" borderId="0" xfId="0" applyFont="1" applyAlignment="1">
      <alignment horizont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13" fillId="0" borderId="0" xfId="0" applyFont="1" applyAlignment="1">
      <alignment horizontal="center"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13" fillId="0" borderId="6" xfId="0" applyFont="1" applyBorder="1" applyAlignment="1">
      <alignment horizontal="center" vertical="center"/>
    </xf>
    <xf numFmtId="0" fontId="8" fillId="0" borderId="12" xfId="0" applyFont="1" applyBorder="1" applyAlignment="1">
      <alignment horizontal="left" wrapText="1"/>
    </xf>
    <xf numFmtId="0" fontId="8" fillId="0" borderId="6" xfId="0" applyFont="1" applyBorder="1" applyAlignment="1">
      <alignment horizontal="left"/>
    </xf>
    <xf numFmtId="0" fontId="8" fillId="0" borderId="13" xfId="0" applyFont="1" applyBorder="1" applyAlignment="1">
      <alignment horizontal="left"/>
    </xf>
    <xf numFmtId="0" fontId="8" fillId="0" borderId="7" xfId="0" applyFont="1" applyBorder="1" applyAlignment="1">
      <alignment horizontal="left"/>
    </xf>
    <xf numFmtId="0" fontId="8" fillId="0" borderId="0" xfId="0" applyFont="1" applyAlignment="1">
      <alignment horizontal="left"/>
    </xf>
    <xf numFmtId="0" fontId="8" fillId="0" borderId="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9" fillId="0" borderId="1" xfId="0" applyFon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horizontal="center" vertical="center" wrapText="1"/>
    </xf>
    <xf numFmtId="0" fontId="32" fillId="0" borderId="0" xfId="0" applyFont="1" applyAlignment="1">
      <alignment horizontal="center" vertical="center"/>
    </xf>
    <xf numFmtId="0" fontId="1" fillId="0" borderId="0" xfId="0" applyFont="1" applyAlignment="1">
      <alignment horizont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wrapText="1"/>
    </xf>
    <xf numFmtId="0" fontId="6" fillId="0" borderId="6" xfId="0" applyFont="1" applyBorder="1" applyAlignment="1">
      <alignment horizontal="center" wrapText="1"/>
    </xf>
    <xf numFmtId="0" fontId="6" fillId="0" borderId="13" xfId="0" applyFont="1" applyBorder="1" applyAlignment="1">
      <alignment horizontal="center" wrapText="1"/>
    </xf>
    <xf numFmtId="0" fontId="6" fillId="0" borderId="7" xfId="0" applyFont="1" applyBorder="1" applyAlignment="1">
      <alignment horizontal="center" wrapText="1"/>
    </xf>
    <xf numFmtId="0" fontId="6" fillId="0" borderId="0" xfId="0" applyFont="1" applyAlignment="1">
      <alignment horizontal="center" wrapText="1"/>
    </xf>
    <xf numFmtId="0" fontId="6" fillId="0" borderId="8"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6" fillId="2" borderId="51" xfId="0" applyFont="1" applyFill="1" applyBorder="1" applyAlignment="1" applyProtection="1">
      <alignment horizontal="center"/>
      <protection locked="0"/>
    </xf>
    <xf numFmtId="0" fontId="6" fillId="2" borderId="50"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53"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8" fillId="0" borderId="0" xfId="0" applyFont="1" applyAlignment="1">
      <alignment horizontal="center" wrapText="1"/>
    </xf>
    <xf numFmtId="0" fontId="8" fillId="0" borderId="8"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9" fillId="0" borderId="1" xfId="0" applyFont="1" applyBorder="1" applyAlignment="1">
      <alignment horizontal="center" wrapText="1"/>
    </xf>
    <xf numFmtId="0" fontId="6" fillId="0" borderId="1" xfId="0" applyFont="1" applyBorder="1" applyAlignment="1">
      <alignment horizontal="center" vertical="center" wrapText="1"/>
    </xf>
    <xf numFmtId="0" fontId="44" fillId="0" borderId="1" xfId="0" applyFont="1" applyBorder="1" applyAlignment="1">
      <alignment horizontal="center"/>
    </xf>
    <xf numFmtId="0" fontId="44" fillId="0" borderId="18" xfId="0" applyFont="1" applyBorder="1" applyAlignment="1">
      <alignment horizontal="center"/>
    </xf>
    <xf numFmtId="0" fontId="26" fillId="0" borderId="18" xfId="0" applyFont="1" applyBorder="1" applyAlignment="1">
      <alignment horizontal="left" wrapText="1"/>
    </xf>
    <xf numFmtId="0" fontId="39" fillId="0" borderId="1" xfId="0" applyFont="1" applyBorder="1" applyAlignment="1">
      <alignment horizontal="center" wrapText="1"/>
    </xf>
    <xf numFmtId="0" fontId="26" fillId="0" borderId="1" xfId="0" applyFont="1" applyBorder="1" applyAlignment="1">
      <alignment horizontal="left" wrapText="1"/>
    </xf>
    <xf numFmtId="0" fontId="45" fillId="0" borderId="1" xfId="0" applyFont="1" applyBorder="1" applyAlignment="1">
      <alignment horizontal="center" vertical="center" wrapText="1"/>
    </xf>
    <xf numFmtId="0" fontId="45" fillId="0" borderId="18" xfId="0" applyFont="1" applyBorder="1" applyAlignment="1">
      <alignment horizontal="center" vertical="center" wrapText="1"/>
    </xf>
    <xf numFmtId="0" fontId="6" fillId="2" borderId="2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2" fillId="0" borderId="18" xfId="0" applyFont="1" applyBorder="1" applyAlignment="1">
      <alignment horizontal="center"/>
    </xf>
    <xf numFmtId="0" fontId="30" fillId="9" borderId="25" xfId="0" applyFont="1" applyFill="1" applyBorder="1" applyAlignment="1" applyProtection="1">
      <alignment horizontal="center" vertical="center"/>
      <protection locked="0"/>
    </xf>
    <xf numFmtId="0" fontId="30" fillId="9" borderId="26" xfId="0" applyFont="1" applyFill="1" applyBorder="1" applyAlignment="1" applyProtection="1">
      <alignment horizontal="center" vertical="center"/>
      <protection locked="0"/>
    </xf>
    <xf numFmtId="0" fontId="6" fillId="8" borderId="26" xfId="0" applyFont="1" applyFill="1" applyBorder="1" applyAlignment="1" applyProtection="1">
      <alignment horizontal="center" vertical="center"/>
      <protection locked="0"/>
    </xf>
    <xf numFmtId="0" fontId="6" fillId="8" borderId="27"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30" fillId="9" borderId="29" xfId="0" applyFont="1" applyFill="1" applyBorder="1" applyAlignment="1" applyProtection="1">
      <alignment horizontal="center" vertical="center"/>
      <protection locked="0"/>
    </xf>
    <xf numFmtId="0" fontId="6" fillId="8" borderId="29" xfId="0" applyFont="1" applyFill="1" applyBorder="1" applyAlignment="1" applyProtection="1">
      <alignment horizontal="center" vertical="center"/>
      <protection locked="0"/>
    </xf>
    <xf numFmtId="0" fontId="6" fillId="8" borderId="30" xfId="0" applyFont="1" applyFill="1" applyBorder="1" applyAlignment="1" applyProtection="1">
      <alignment horizontal="center" vertical="center"/>
      <protection locked="0"/>
    </xf>
    <xf numFmtId="0" fontId="0" fillId="0" borderId="28" xfId="0" applyBorder="1" applyAlignment="1">
      <alignment horizontal="center"/>
    </xf>
    <xf numFmtId="0" fontId="0" fillId="0" borderId="29" xfId="0" applyBorder="1" applyAlignment="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0" borderId="29" xfId="0" applyFont="1" applyBorder="1" applyAlignment="1">
      <alignment horizontal="center" vertical="center"/>
    </xf>
    <xf numFmtId="0" fontId="0" fillId="0" borderId="1" xfId="0" applyBorder="1" applyAlignment="1">
      <alignment horizont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2" fontId="0" fillId="0" borderId="28" xfId="0" applyNumberFormat="1" applyBorder="1" applyAlignment="1">
      <alignment horizontal="center"/>
    </xf>
    <xf numFmtId="2" fontId="0" fillId="0" borderId="29" xfId="0" applyNumberFormat="1" applyBorder="1" applyAlignment="1">
      <alignment horizontal="center"/>
    </xf>
    <xf numFmtId="0" fontId="6" fillId="0" borderId="3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5" fillId="0" borderId="17" xfId="0" applyFont="1" applyBorder="1" applyAlignment="1">
      <alignment horizontal="center" vertical="center" wrapText="1"/>
    </xf>
    <xf numFmtId="2" fontId="0" fillId="0" borderId="31" xfId="0" applyNumberFormat="1" applyBorder="1" applyAlignment="1">
      <alignment horizont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2" borderId="21"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15" fillId="0" borderId="18" xfId="0" applyFont="1" applyBorder="1" applyAlignment="1">
      <alignment horizontal="center" vertical="center" wrapText="1"/>
    </xf>
    <xf numFmtId="8" fontId="6" fillId="2" borderId="23" xfId="0" applyNumberFormat="1" applyFont="1" applyFill="1" applyBorder="1" applyAlignment="1" applyProtection="1">
      <alignment horizontal="center" vertical="center"/>
      <protection locked="0"/>
    </xf>
    <xf numFmtId="8" fontId="6" fillId="2" borderId="1" xfId="0" applyNumberFormat="1" applyFont="1" applyFill="1" applyBorder="1" applyAlignment="1" applyProtection="1">
      <alignment horizontal="center" vertical="center"/>
      <protection locked="0"/>
    </xf>
    <xf numFmtId="8" fontId="6" fillId="2" borderId="24" xfId="0" applyNumberFormat="1" applyFont="1" applyFill="1" applyBorder="1" applyAlignment="1" applyProtection="1">
      <alignment horizontal="center" vertical="center"/>
      <protection locked="0"/>
    </xf>
    <xf numFmtId="8" fontId="6" fillId="2" borderId="34" xfId="0" applyNumberFormat="1" applyFont="1" applyFill="1" applyBorder="1" applyAlignment="1" applyProtection="1">
      <alignment horizontal="center" vertical="center"/>
      <protection locked="0"/>
    </xf>
    <xf numFmtId="8" fontId="6" fillId="2" borderId="18" xfId="0" applyNumberFormat="1" applyFont="1" applyFill="1" applyBorder="1" applyAlignment="1" applyProtection="1">
      <alignment horizontal="center" vertical="center"/>
      <protection locked="0"/>
    </xf>
    <xf numFmtId="8" fontId="6" fillId="2" borderId="35" xfId="0" applyNumberFormat="1" applyFont="1" applyFill="1" applyBorder="1" applyAlignment="1" applyProtection="1">
      <alignment horizontal="center" vertical="center"/>
      <protection locked="0"/>
    </xf>
    <xf numFmtId="0" fontId="8" fillId="0" borderId="17" xfId="0" applyFont="1" applyBorder="1" applyAlignment="1">
      <alignment horizontal="center" vertical="center" wrapText="1"/>
    </xf>
    <xf numFmtId="0" fontId="2" fillId="0" borderId="24" xfId="0" applyFont="1" applyBorder="1" applyAlignment="1">
      <alignment horizontal="center"/>
    </xf>
    <xf numFmtId="0" fontId="6" fillId="2" borderId="24" xfId="0" applyFont="1" applyFill="1" applyBorder="1" applyAlignment="1" applyProtection="1">
      <alignment horizontal="center" wrapText="1"/>
      <protection locked="0"/>
    </xf>
    <xf numFmtId="0" fontId="2" fillId="0" borderId="23" xfId="0" applyFont="1" applyBorder="1" applyAlignment="1">
      <alignment horizontal="center" vertical="center" wrapText="1"/>
    </xf>
    <xf numFmtId="0" fontId="7" fillId="0" borderId="29" xfId="0" applyFont="1" applyBorder="1" applyAlignment="1">
      <alignment horizontal="center" vertical="center" wrapText="1"/>
    </xf>
    <xf numFmtId="8" fontId="6" fillId="2" borderId="31" xfId="0" applyNumberFormat="1" applyFont="1" applyFill="1" applyBorder="1" applyAlignment="1" applyProtection="1">
      <alignment horizontal="center" vertical="center"/>
      <protection locked="0"/>
    </xf>
    <xf numFmtId="8" fontId="6" fillId="2" borderId="32" xfId="0" applyNumberFormat="1" applyFont="1" applyFill="1" applyBorder="1" applyAlignment="1" applyProtection="1">
      <alignment horizontal="center" vertical="center"/>
      <protection locked="0"/>
    </xf>
    <xf numFmtId="8" fontId="6" fillId="2" borderId="38" xfId="0" applyNumberFormat="1" applyFont="1" applyFill="1" applyBorder="1" applyAlignment="1" applyProtection="1">
      <alignment horizontal="center" vertical="center"/>
      <protection locked="0"/>
    </xf>
    <xf numFmtId="8" fontId="6" fillId="2" borderId="1" xfId="0" applyNumberFormat="1" applyFont="1" applyFill="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6" fillId="2" borderId="26" xfId="0" applyFont="1" applyFill="1" applyBorder="1" applyAlignment="1" applyProtection="1">
      <alignment horizontal="center" vertical="center" wrapText="1"/>
      <protection locked="0"/>
    </xf>
    <xf numFmtId="8" fontId="6" fillId="2" borderId="26" xfId="0" applyNumberFormat="1"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wrapText="1"/>
      <protection locked="0"/>
    </xf>
    <xf numFmtId="0" fontId="6" fillId="2" borderId="27" xfId="0" applyFont="1" applyFill="1" applyBorder="1" applyAlignment="1" applyProtection="1">
      <alignment horizontal="center" wrapText="1"/>
      <protection locked="0"/>
    </xf>
    <xf numFmtId="0" fontId="3" fillId="0" borderId="39" xfId="0" applyFont="1" applyBorder="1" applyAlignment="1">
      <alignment horizontal="center" wrapText="1"/>
    </xf>
    <xf numFmtId="0" fontId="3" fillId="0" borderId="40" xfId="0" applyFont="1" applyBorder="1" applyAlignment="1">
      <alignment horizontal="center" wrapText="1"/>
    </xf>
    <xf numFmtId="0" fontId="8" fillId="0" borderId="17" xfId="0" applyFont="1" applyBorder="1" applyAlignment="1">
      <alignment horizontal="center" vertical="center"/>
    </xf>
    <xf numFmtId="0" fontId="8" fillId="0" borderId="17" xfId="0" applyFont="1" applyBorder="1" applyAlignment="1">
      <alignment horizontal="center"/>
    </xf>
    <xf numFmtId="0" fontId="8" fillId="0" borderId="24" xfId="0" applyFont="1" applyBorder="1" applyAlignment="1">
      <alignment horizontal="center"/>
    </xf>
    <xf numFmtId="0" fontId="6" fillId="2" borderId="12"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42" xfId="0" applyFont="1" applyFill="1" applyBorder="1" applyAlignment="1" applyProtection="1">
      <alignment horizontal="center" wrapText="1"/>
      <protection locked="0"/>
    </xf>
    <xf numFmtId="0" fontId="6" fillId="2" borderId="14" xfId="0" applyFont="1" applyFill="1" applyBorder="1" applyAlignment="1" applyProtection="1">
      <alignment horizontal="center" wrapText="1"/>
      <protection locked="0"/>
    </xf>
    <xf numFmtId="0" fontId="6" fillId="2" borderId="15" xfId="0" applyFont="1" applyFill="1" applyBorder="1" applyAlignment="1" applyProtection="1">
      <alignment horizontal="center" wrapText="1"/>
      <protection locked="0"/>
    </xf>
    <xf numFmtId="0" fontId="6" fillId="2" borderId="43" xfId="0" applyFont="1" applyFill="1" applyBorder="1" applyAlignment="1" applyProtection="1">
      <alignment horizontal="center" wrapText="1"/>
      <protection locked="0"/>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3" fillId="0" borderId="44" xfId="0" applyFont="1" applyBorder="1" applyAlignment="1">
      <alignment horizontal="center" wrapText="1"/>
    </xf>
    <xf numFmtId="0" fontId="3" fillId="0" borderId="10" xfId="0" applyFont="1" applyBorder="1" applyAlignment="1">
      <alignment horizontal="center" wrapText="1"/>
    </xf>
    <xf numFmtId="0" fontId="1" fillId="2" borderId="1" xfId="0"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1" fillId="0" borderId="24" xfId="0" applyFont="1" applyBorder="1" applyAlignment="1">
      <alignment horizontal="center" vertical="center" wrapText="1"/>
    </xf>
    <xf numFmtId="165" fontId="1" fillId="2" borderId="1" xfId="0" applyNumberFormat="1" applyFont="1" applyFill="1" applyBorder="1" applyAlignment="1" applyProtection="1">
      <alignment horizontal="center" vertical="center" wrapText="1"/>
      <protection locked="0"/>
    </xf>
    <xf numFmtId="165" fontId="1" fillId="2" borderId="24" xfId="0" applyNumberFormat="1" applyFont="1" applyFill="1" applyBorder="1" applyAlignment="1" applyProtection="1">
      <alignment horizontal="center" vertical="center" wrapText="1"/>
      <protection locked="0"/>
    </xf>
    <xf numFmtId="0" fontId="2" fillId="0" borderId="3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5" xfId="0" applyFont="1" applyBorder="1" applyAlignment="1">
      <alignment horizontal="center" vertical="center" wrapText="1"/>
    </xf>
    <xf numFmtId="0" fontId="1" fillId="2" borderId="26" xfId="0" applyFont="1" applyFill="1" applyBorder="1" applyAlignment="1" applyProtection="1">
      <alignment horizontal="center" vertical="center" wrapText="1"/>
      <protection locked="0"/>
    </xf>
    <xf numFmtId="165" fontId="1" fillId="2" borderId="26" xfId="0" applyNumberFormat="1" applyFont="1" applyFill="1" applyBorder="1" applyAlignment="1" applyProtection="1">
      <alignment horizontal="center" vertical="center" wrapText="1"/>
      <protection locked="0"/>
    </xf>
    <xf numFmtId="165" fontId="1" fillId="2" borderId="27" xfId="0" applyNumberFormat="1" applyFont="1" applyFill="1" applyBorder="1" applyAlignment="1" applyProtection="1">
      <alignment horizontal="center" vertical="center" wrapText="1"/>
      <protection locked="0"/>
    </xf>
    <xf numFmtId="0" fontId="3" fillId="0" borderId="41" xfId="0" applyFont="1" applyBorder="1" applyAlignment="1">
      <alignment horizontal="center" wrapText="1"/>
    </xf>
    <xf numFmtId="0" fontId="2" fillId="0" borderId="24" xfId="0" applyFont="1" applyBorder="1" applyAlignment="1">
      <alignment horizontal="center" vertical="center" wrapText="1"/>
    </xf>
    <xf numFmtId="0" fontId="6" fillId="2" borderId="26" xfId="0" applyFont="1" applyFill="1" applyBorder="1" applyAlignment="1" applyProtection="1">
      <alignment horizontal="center"/>
      <protection locked="0"/>
    </xf>
    <xf numFmtId="165" fontId="6" fillId="2" borderId="1" xfId="0" applyNumberFormat="1" applyFont="1" applyFill="1" applyBorder="1" applyAlignment="1" applyProtection="1">
      <alignment horizontal="center"/>
      <protection locked="0"/>
    </xf>
    <xf numFmtId="165" fontId="6" fillId="2" borderId="24" xfId="0" applyNumberFormat="1" applyFont="1" applyFill="1" applyBorder="1" applyAlignment="1" applyProtection="1">
      <alignment horizontal="center"/>
      <protection locked="0"/>
    </xf>
    <xf numFmtId="165" fontId="6" fillId="2" borderId="26" xfId="0" applyNumberFormat="1" applyFont="1" applyFill="1" applyBorder="1" applyAlignment="1" applyProtection="1">
      <alignment horizontal="center"/>
      <protection locked="0"/>
    </xf>
    <xf numFmtId="165" fontId="6" fillId="2" borderId="27" xfId="0" applyNumberFormat="1" applyFont="1" applyFill="1" applyBorder="1" applyAlignment="1" applyProtection="1">
      <alignment horizontal="center"/>
      <protection locked="0"/>
    </xf>
    <xf numFmtId="0" fontId="31" fillId="0" borderId="44"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8" fontId="6" fillId="2" borderId="26" xfId="0" applyNumberFormat="1" applyFont="1" applyFill="1" applyBorder="1" applyAlignment="1" applyProtection="1">
      <alignment horizontal="center" wrapText="1"/>
      <protection locked="0"/>
    </xf>
    <xf numFmtId="0" fontId="1" fillId="0" borderId="4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6" fillId="2" borderId="13" xfId="0" applyFont="1" applyFill="1" applyBorder="1" applyAlignment="1" applyProtection="1">
      <alignment horizontal="center" wrapText="1"/>
      <protection locked="0"/>
    </xf>
    <xf numFmtId="0" fontId="6" fillId="2" borderId="16" xfId="0" applyFont="1" applyFill="1" applyBorder="1" applyAlignment="1" applyProtection="1">
      <alignment horizontal="center" wrapText="1"/>
      <protection locked="0"/>
    </xf>
    <xf numFmtId="0" fontId="6" fillId="2" borderId="37"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45" xfId="0" applyFont="1" applyFill="1" applyBorder="1" applyAlignment="1" applyProtection="1">
      <alignment horizontal="center" wrapText="1"/>
      <protection locked="0"/>
    </xf>
    <xf numFmtId="0" fontId="6" fillId="2" borderId="46" xfId="0" applyFont="1" applyFill="1" applyBorder="1" applyAlignment="1" applyProtection="1">
      <alignment horizontal="center" wrapText="1"/>
      <protection locked="0"/>
    </xf>
    <xf numFmtId="0" fontId="0" fillId="0" borderId="20"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6" fillId="0" borderId="54"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30" fillId="9" borderId="20" xfId="0" applyFont="1" applyFill="1" applyBorder="1" applyAlignment="1" applyProtection="1">
      <alignment horizontal="center" vertical="center"/>
      <protection locked="0"/>
    </xf>
    <xf numFmtId="0" fontId="30" fillId="9" borderId="21" xfId="0" applyFont="1" applyFill="1" applyBorder="1" applyAlignment="1" applyProtection="1">
      <alignment horizontal="center" vertical="center"/>
      <protection locked="0"/>
    </xf>
    <xf numFmtId="0" fontId="6" fillId="8" borderId="21" xfId="0" applyFont="1" applyFill="1" applyBorder="1" applyAlignment="1" applyProtection="1">
      <alignment horizontal="center" vertical="center"/>
      <protection locked="0"/>
    </xf>
    <xf numFmtId="0" fontId="6" fillId="8" borderId="22" xfId="0" applyFont="1" applyFill="1" applyBorder="1" applyAlignment="1" applyProtection="1">
      <alignment horizontal="center" vertical="center"/>
      <protection locked="0"/>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26" fillId="0" borderId="1" xfId="0" applyFont="1" applyBorder="1" applyAlignment="1">
      <alignment horizont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39"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6"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left" wrapText="1"/>
    </xf>
    <xf numFmtId="0" fontId="1" fillId="0" borderId="1" xfId="0" applyFont="1" applyBorder="1" applyAlignment="1">
      <alignment horizontal="left"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27" fillId="0" borderId="21" xfId="3"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7" fillId="0" borderId="21" xfId="3" applyFont="1" applyBorder="1" applyAlignment="1">
      <alignment horizontal="center"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8" fillId="0" borderId="21" xfId="3" applyFont="1" applyBorder="1" applyAlignment="1">
      <alignment horizontal="center" vertical="center" wrapText="1"/>
    </xf>
    <xf numFmtId="0" fontId="1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6" fillId="0" borderId="1" xfId="0" applyFont="1" applyBorder="1" applyAlignment="1">
      <alignment horizontal="left" wrapText="1"/>
    </xf>
    <xf numFmtId="0" fontId="0" fillId="0" borderId="0" xfId="0" applyAlignment="1">
      <alignment horizontal="center"/>
    </xf>
    <xf numFmtId="0" fontId="1" fillId="0" borderId="17" xfId="0" applyFont="1" applyBorder="1" applyAlignment="1">
      <alignment horizontal="center"/>
    </xf>
    <xf numFmtId="0" fontId="1" fillId="0" borderId="17" xfId="0" applyFont="1" applyBorder="1" applyAlignment="1">
      <alignment horizontal="center" vertical="center" wrapText="1"/>
    </xf>
    <xf numFmtId="0" fontId="23" fillId="0" borderId="0" xfId="0" applyFont="1" applyAlignment="1">
      <alignment horizontal="center"/>
    </xf>
    <xf numFmtId="0" fontId="1" fillId="0" borderId="1" xfId="0" applyFont="1" applyBorder="1" applyAlignment="1">
      <alignment horizontal="center" wrapText="1"/>
    </xf>
    <xf numFmtId="0" fontId="9" fillId="0" borderId="0" xfId="0" applyFont="1" applyAlignment="1">
      <alignment horizontal="center" vertical="center" wrapText="1"/>
    </xf>
    <xf numFmtId="0" fontId="2" fillId="0" borderId="1" xfId="0" applyFont="1" applyBorder="1" applyAlignment="1">
      <alignment horizontal="left" vertical="center"/>
    </xf>
    <xf numFmtId="0" fontId="25" fillId="0" borderId="1" xfId="0" applyFont="1" applyBorder="1" applyAlignment="1">
      <alignment horizontal="center" vertical="center" wrapText="1"/>
    </xf>
    <xf numFmtId="0" fontId="23" fillId="0" borderId="1" xfId="0" applyFont="1" applyBorder="1" applyAlignment="1">
      <alignment horizontal="center"/>
    </xf>
    <xf numFmtId="0" fontId="27" fillId="0" borderId="1" xfId="3" applyFont="1" applyBorder="1" applyAlignment="1">
      <alignment horizontal="center" vertical="center"/>
    </xf>
    <xf numFmtId="0" fontId="28" fillId="0" borderId="1" xfId="3" applyFont="1" applyBorder="1" applyAlignment="1">
      <alignment horizontal="center" vertical="center" wrapText="1"/>
    </xf>
    <xf numFmtId="0" fontId="27" fillId="0" borderId="1" xfId="3" applyFont="1" applyBorder="1" applyAlignment="1">
      <alignment horizontal="center" vertical="center" wrapText="1"/>
    </xf>
    <xf numFmtId="0" fontId="2" fillId="0" borderId="18" xfId="0" applyFont="1" applyBorder="1" applyAlignment="1">
      <alignment horizontal="center" vertical="center"/>
    </xf>
    <xf numFmtId="0" fontId="9" fillId="0" borderId="36" xfId="0" applyFont="1" applyBorder="1" applyAlignment="1">
      <alignment horizontal="center" vertical="center"/>
    </xf>
    <xf numFmtId="0" fontId="6" fillId="0" borderId="17" xfId="0" applyFont="1" applyBorder="1" applyAlignment="1">
      <alignment horizontal="center" vertical="center" wrapText="1"/>
    </xf>
    <xf numFmtId="0" fontId="6" fillId="0" borderId="57" xfId="0" applyFont="1" applyBorder="1" applyAlignment="1">
      <alignment horizontal="center" vertical="center" wrapText="1"/>
    </xf>
    <xf numFmtId="0" fontId="1" fillId="2" borderId="17" xfId="0" applyFont="1" applyFill="1" applyBorder="1" applyAlignment="1" applyProtection="1">
      <alignment horizontal="center"/>
      <protection locked="0"/>
    </xf>
    <xf numFmtId="0" fontId="7" fillId="0" borderId="1" xfId="0" applyFont="1" applyBorder="1" applyAlignment="1">
      <alignment horizontal="left"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pplyProtection="1">
      <alignment horizontal="center" vertical="center" wrapText="1"/>
      <protection locked="0"/>
    </xf>
    <xf numFmtId="0" fontId="29" fillId="4" borderId="1" xfId="0" applyFont="1" applyFill="1" applyBorder="1" applyAlignment="1">
      <alignment horizontal="center"/>
    </xf>
    <xf numFmtId="0" fontId="6" fillId="0" borderId="0" xfId="0" applyFont="1" applyAlignment="1" applyProtection="1">
      <alignment horizontal="center"/>
      <protection locked="0"/>
    </xf>
    <xf numFmtId="0" fontId="1" fillId="0" borderId="1" xfId="0" applyFont="1" applyBorder="1" applyAlignment="1" applyProtection="1">
      <alignment horizontal="center"/>
      <protection locked="0"/>
    </xf>
    <xf numFmtId="0" fontId="11" fillId="0" borderId="0" xfId="0" applyFont="1" applyAlignment="1">
      <alignment horizontal="left" vertical="center"/>
    </xf>
    <xf numFmtId="0" fontId="25" fillId="0" borderId="6" xfId="0" applyFont="1" applyBorder="1" applyAlignment="1">
      <alignment horizontal="center" wrapText="1"/>
    </xf>
    <xf numFmtId="0" fontId="25" fillId="0" borderId="1" xfId="0" applyFont="1" applyBorder="1" applyAlignment="1">
      <alignment horizontal="center" vertical="center" textRotation="90" wrapText="1"/>
    </xf>
    <xf numFmtId="0" fontId="15" fillId="0" borderId="1" xfId="0" applyFont="1" applyBorder="1" applyAlignment="1">
      <alignment horizontal="center" vertical="center" textRotation="90" wrapText="1"/>
    </xf>
    <xf numFmtId="0" fontId="37" fillId="0" borderId="1" xfId="0" applyFont="1" applyBorder="1" applyAlignment="1">
      <alignment horizontal="center" vertical="center" wrapText="1"/>
    </xf>
    <xf numFmtId="14" fontId="1" fillId="2" borderId="3" xfId="0" applyNumberFormat="1"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6" fillId="0" borderId="1" xfId="0" applyFont="1" applyBorder="1" applyAlignment="1">
      <alignment horizontal="center" vertical="center"/>
    </xf>
    <xf numFmtId="0" fontId="15" fillId="0" borderId="1" xfId="0" applyFont="1" applyBorder="1" applyAlignment="1">
      <alignment horizontal="center" vertical="center" textRotation="90"/>
    </xf>
    <xf numFmtId="0" fontId="16" fillId="0" borderId="1" xfId="0" applyFont="1" applyBorder="1" applyAlignment="1">
      <alignment horizontal="center"/>
    </xf>
    <xf numFmtId="0" fontId="48" fillId="0" borderId="1" xfId="0" applyFont="1" applyBorder="1" applyAlignment="1">
      <alignment horizontal="center" vertical="center"/>
    </xf>
    <xf numFmtId="8" fontId="6" fillId="0" borderId="3" xfId="0" applyNumberFormat="1" applyFont="1" applyBorder="1" applyAlignment="1">
      <alignment horizontal="center"/>
    </xf>
    <xf numFmtId="8" fontId="6" fillId="0" borderId="5" xfId="0" applyNumberFormat="1" applyFont="1" applyBorder="1" applyAlignment="1">
      <alignment horizontal="center"/>
    </xf>
    <xf numFmtId="8" fontId="6" fillId="0" borderId="2" xfId="0" applyNumberFormat="1" applyFont="1" applyBorder="1" applyAlignment="1">
      <alignment horizontal="center"/>
    </xf>
    <xf numFmtId="0" fontId="1" fillId="0" borderId="1" xfId="0" applyFont="1" applyBorder="1" applyAlignment="1">
      <alignment horizontal="right" vertical="center" wrapText="1"/>
    </xf>
    <xf numFmtId="0" fontId="1" fillId="0" borderId="0" xfId="0" applyFont="1" applyAlignment="1">
      <alignment horizontal="right"/>
    </xf>
    <xf numFmtId="0" fontId="1" fillId="0" borderId="11" xfId="0" applyFont="1" applyBorder="1" applyAlignment="1">
      <alignment horizontal="right"/>
    </xf>
    <xf numFmtId="0" fontId="2" fillId="0" borderId="11" xfId="0" applyFont="1" applyBorder="1" applyAlignment="1">
      <alignment horizontal="center" wrapText="1"/>
    </xf>
    <xf numFmtId="0" fontId="1" fillId="0" borderId="17" xfId="0" applyFont="1" applyBorder="1" applyAlignment="1">
      <alignment horizontal="right" vertical="center" wrapText="1"/>
    </xf>
    <xf numFmtId="0" fontId="1" fillId="0" borderId="17" xfId="0" applyFont="1" applyBorder="1" applyAlignment="1">
      <alignment horizontal="left" vertical="center" wrapText="1"/>
    </xf>
    <xf numFmtId="0" fontId="6" fillId="0" borderId="18" xfId="0" applyFont="1" applyBorder="1" applyAlignment="1">
      <alignment horizontal="center"/>
    </xf>
    <xf numFmtId="8" fontId="6" fillId="0" borderId="18" xfId="0" applyNumberFormat="1" applyFont="1" applyBorder="1" applyAlignment="1">
      <alignment horizontal="center"/>
    </xf>
    <xf numFmtId="0" fontId="2" fillId="0" borderId="11" xfId="0" applyFont="1" applyBorder="1" applyAlignment="1">
      <alignment horizontal="center"/>
    </xf>
    <xf numFmtId="0" fontId="1" fillId="0" borderId="11" xfId="0" applyFont="1" applyBorder="1" applyAlignment="1">
      <alignment horizontal="center" vertical="center" wrapText="1"/>
    </xf>
    <xf numFmtId="8" fontId="1" fillId="0" borderId="29" xfId="0" applyNumberFormat="1" applyFont="1" applyBorder="1" applyAlignment="1">
      <alignment horizontal="center"/>
    </xf>
    <xf numFmtId="8" fontId="1" fillId="0" borderId="30" xfId="0" applyNumberFormat="1" applyFont="1" applyBorder="1" applyAlignment="1">
      <alignment horizontal="center"/>
    </xf>
    <xf numFmtId="10" fontId="6" fillId="12" borderId="3" xfId="2" applyNumberFormat="1" applyFont="1" applyFill="1" applyBorder="1" applyAlignment="1">
      <alignment horizontal="center"/>
    </xf>
    <xf numFmtId="10" fontId="6" fillId="12" borderId="5" xfId="2" applyNumberFormat="1" applyFont="1" applyFill="1" applyBorder="1" applyAlignment="1">
      <alignment horizontal="center"/>
    </xf>
    <xf numFmtId="10" fontId="6" fillId="12" borderId="2" xfId="2" applyNumberFormat="1" applyFont="1" applyFill="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1" xfId="0" applyFont="1" applyBorder="1" applyAlignment="1">
      <alignment horizontal="center"/>
    </xf>
    <xf numFmtId="0" fontId="13" fillId="0" borderId="1" xfId="0" applyFont="1" applyBorder="1" applyAlignment="1">
      <alignment horizontal="center" vertical="center"/>
    </xf>
    <xf numFmtId="8" fontId="1" fillId="0" borderId="11" xfId="0" applyNumberFormat="1" applyFont="1" applyBorder="1" applyAlignment="1">
      <alignment horizontal="center"/>
    </xf>
    <xf numFmtId="0" fontId="1" fillId="0" borderId="11" xfId="0" applyFont="1" applyBorder="1" applyAlignment="1">
      <alignment horizontal="center" vertical="center"/>
    </xf>
    <xf numFmtId="10" fontId="2" fillId="0" borderId="11" xfId="2" applyNumberFormat="1" applyFont="1" applyBorder="1" applyAlignment="1">
      <alignment horizontal="center" vertical="center"/>
    </xf>
    <xf numFmtId="10" fontId="2" fillId="0" borderId="9" xfId="0" applyNumberFormat="1" applyFont="1" applyBorder="1" applyAlignment="1">
      <alignment horizontal="center"/>
    </xf>
    <xf numFmtId="0" fontId="2" fillId="0" borderId="9" xfId="0" applyFont="1" applyBorder="1" applyAlignment="1">
      <alignment horizontal="center"/>
    </xf>
    <xf numFmtId="0" fontId="29" fillId="0" borderId="56" xfId="0" applyFont="1" applyBorder="1" applyAlignment="1">
      <alignment horizontal="center" vertical="center"/>
    </xf>
    <xf numFmtId="10" fontId="12" fillId="5" borderId="56" xfId="2" applyNumberFormat="1" applyFont="1" applyFill="1" applyBorder="1" applyAlignment="1">
      <alignment horizontal="center" vertical="center"/>
    </xf>
    <xf numFmtId="0" fontId="26" fillId="0" borderId="0" xfId="0" applyFont="1" applyAlignment="1">
      <alignment horizontal="center" vertical="center" wrapText="1"/>
    </xf>
    <xf numFmtId="0" fontId="1" fillId="0" borderId="9" xfId="0" applyFont="1" applyBorder="1" applyAlignment="1">
      <alignment horizontal="center"/>
    </xf>
    <xf numFmtId="10" fontId="2" fillId="0" borderId="9" xfId="2" applyNumberFormat="1" applyFont="1" applyBorder="1" applyAlignment="1">
      <alignment horizontal="center"/>
    </xf>
    <xf numFmtId="10" fontId="2" fillId="0" borderId="9" xfId="2" applyNumberFormat="1" applyFont="1" applyBorder="1" applyAlignment="1">
      <alignment horizontal="center" vertical="center" wrapText="1"/>
    </xf>
  </cellXfs>
  <cellStyles count="4">
    <cellStyle name="Dziesiętny" xfId="1" builtinId="3"/>
    <cellStyle name="Hiperłącze" xfId="3" builtinId="8"/>
    <cellStyle name="Normalny" xfId="0" builtinId="0"/>
    <cellStyle name="Procentowy" xfId="2" builtinId="5"/>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iod@zbp.pl" TargetMode="External"/><Relationship Id="rId3" Type="http://schemas.openxmlformats.org/officeDocument/2006/relationships/hyperlink" Target="mailto:info@bik.p" TargetMode="External"/><Relationship Id="rId7" Type="http://schemas.openxmlformats.org/officeDocument/2006/relationships/hyperlink" Target="mailto:iod@bik.pl" TargetMode="External"/><Relationship Id="rId2" Type="http://schemas.openxmlformats.org/officeDocument/2006/relationships/hyperlink" Target="mailto:info@big.pl" TargetMode="External"/><Relationship Id="rId1" Type="http://schemas.openxmlformats.org/officeDocument/2006/relationships/hyperlink" Target="mailto:sekretariat@funduszemalopolska.pl" TargetMode="External"/><Relationship Id="rId6" Type="http://schemas.openxmlformats.org/officeDocument/2006/relationships/hyperlink" Target="mailto:iod@big.pl" TargetMode="External"/><Relationship Id="rId5" Type="http://schemas.openxmlformats.org/officeDocument/2006/relationships/hyperlink" Target="mailto:iod@funduszemalopolska.pl" TargetMode="External"/><Relationship Id="rId10" Type="http://schemas.openxmlformats.org/officeDocument/2006/relationships/vmlDrawing" Target="../drawings/vmlDrawing10.vml"/><Relationship Id="rId4" Type="http://schemas.openxmlformats.org/officeDocument/2006/relationships/hyperlink" Target="mailto:kontakt@zbp.pl"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mailto:iod@zbp.pl" TargetMode="External"/><Relationship Id="rId3" Type="http://schemas.openxmlformats.org/officeDocument/2006/relationships/hyperlink" Target="mailto:info@bik.p" TargetMode="External"/><Relationship Id="rId7" Type="http://schemas.openxmlformats.org/officeDocument/2006/relationships/hyperlink" Target="mailto:iod@bik.pl" TargetMode="External"/><Relationship Id="rId2" Type="http://schemas.openxmlformats.org/officeDocument/2006/relationships/hyperlink" Target="mailto:info@big.pl" TargetMode="External"/><Relationship Id="rId1" Type="http://schemas.openxmlformats.org/officeDocument/2006/relationships/hyperlink" Target="mailto:sekretariat@funduszemalopolska.pl" TargetMode="External"/><Relationship Id="rId6" Type="http://schemas.openxmlformats.org/officeDocument/2006/relationships/hyperlink" Target="mailto:iod@big.pl" TargetMode="External"/><Relationship Id="rId5" Type="http://schemas.openxmlformats.org/officeDocument/2006/relationships/hyperlink" Target="mailto:iod@funduszemalopolska.pl" TargetMode="External"/><Relationship Id="rId10" Type="http://schemas.openxmlformats.org/officeDocument/2006/relationships/vmlDrawing" Target="../drawings/vmlDrawing11.vml"/><Relationship Id="rId4" Type="http://schemas.openxmlformats.org/officeDocument/2006/relationships/hyperlink" Target="mailto:kontakt@zbp.pl"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mailto:iod@zbp.pl" TargetMode="External"/><Relationship Id="rId3" Type="http://schemas.openxmlformats.org/officeDocument/2006/relationships/hyperlink" Target="mailto:info@bik.p" TargetMode="External"/><Relationship Id="rId7" Type="http://schemas.openxmlformats.org/officeDocument/2006/relationships/hyperlink" Target="mailto:iod@bik.pl" TargetMode="External"/><Relationship Id="rId2" Type="http://schemas.openxmlformats.org/officeDocument/2006/relationships/hyperlink" Target="mailto:info@big.pl" TargetMode="External"/><Relationship Id="rId1" Type="http://schemas.openxmlformats.org/officeDocument/2006/relationships/hyperlink" Target="mailto:sekretariat@funduszemalopolska.pl" TargetMode="External"/><Relationship Id="rId6" Type="http://schemas.openxmlformats.org/officeDocument/2006/relationships/hyperlink" Target="mailto:iod@big.pl" TargetMode="External"/><Relationship Id="rId5" Type="http://schemas.openxmlformats.org/officeDocument/2006/relationships/hyperlink" Target="mailto:iod@funduszemalopolska.pl" TargetMode="External"/><Relationship Id="rId10" Type="http://schemas.openxmlformats.org/officeDocument/2006/relationships/vmlDrawing" Target="../drawings/vmlDrawing12.vml"/><Relationship Id="rId4" Type="http://schemas.openxmlformats.org/officeDocument/2006/relationships/hyperlink" Target="mailto:kontakt@zbp.pl"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iod@zbp.pl" TargetMode="External"/><Relationship Id="rId3" Type="http://schemas.openxmlformats.org/officeDocument/2006/relationships/hyperlink" Target="mailto:info@bik.p" TargetMode="External"/><Relationship Id="rId7" Type="http://schemas.openxmlformats.org/officeDocument/2006/relationships/hyperlink" Target="mailto:iod@bik.pl" TargetMode="External"/><Relationship Id="rId2" Type="http://schemas.openxmlformats.org/officeDocument/2006/relationships/hyperlink" Target="mailto:info@big.pl" TargetMode="External"/><Relationship Id="rId1" Type="http://schemas.openxmlformats.org/officeDocument/2006/relationships/hyperlink" Target="mailto:sekretariat@funduszemalopolska.pl" TargetMode="External"/><Relationship Id="rId6" Type="http://schemas.openxmlformats.org/officeDocument/2006/relationships/hyperlink" Target="mailto:iod@big.pl" TargetMode="External"/><Relationship Id="rId5" Type="http://schemas.openxmlformats.org/officeDocument/2006/relationships/hyperlink" Target="mailto:iod@funduszemalopolska.pl" TargetMode="External"/><Relationship Id="rId10" Type="http://schemas.openxmlformats.org/officeDocument/2006/relationships/vmlDrawing" Target="../drawings/vmlDrawing7.vml"/><Relationship Id="rId4" Type="http://schemas.openxmlformats.org/officeDocument/2006/relationships/hyperlink" Target="mailto:kontakt@zbp.p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iod@zbp.pl" TargetMode="External"/><Relationship Id="rId3" Type="http://schemas.openxmlformats.org/officeDocument/2006/relationships/hyperlink" Target="mailto:info@bik.p" TargetMode="External"/><Relationship Id="rId7" Type="http://schemas.openxmlformats.org/officeDocument/2006/relationships/hyperlink" Target="mailto:iod@bik.pl" TargetMode="External"/><Relationship Id="rId2" Type="http://schemas.openxmlformats.org/officeDocument/2006/relationships/hyperlink" Target="mailto:info@big.pl" TargetMode="External"/><Relationship Id="rId1" Type="http://schemas.openxmlformats.org/officeDocument/2006/relationships/hyperlink" Target="mailto:sekretariat@funduszemalopolska.pl" TargetMode="External"/><Relationship Id="rId6" Type="http://schemas.openxmlformats.org/officeDocument/2006/relationships/hyperlink" Target="mailto:iod@big.pl" TargetMode="External"/><Relationship Id="rId5" Type="http://schemas.openxmlformats.org/officeDocument/2006/relationships/hyperlink" Target="mailto:iod@funduszemalopolska.pl" TargetMode="External"/><Relationship Id="rId10" Type="http://schemas.openxmlformats.org/officeDocument/2006/relationships/vmlDrawing" Target="../drawings/vmlDrawing8.vml"/><Relationship Id="rId4" Type="http://schemas.openxmlformats.org/officeDocument/2006/relationships/hyperlink" Target="mailto:kontakt@zbp.p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iod@zbp.pl" TargetMode="External"/><Relationship Id="rId3" Type="http://schemas.openxmlformats.org/officeDocument/2006/relationships/hyperlink" Target="mailto:info@bik.p" TargetMode="External"/><Relationship Id="rId7" Type="http://schemas.openxmlformats.org/officeDocument/2006/relationships/hyperlink" Target="mailto:iod@bik.pl" TargetMode="External"/><Relationship Id="rId2" Type="http://schemas.openxmlformats.org/officeDocument/2006/relationships/hyperlink" Target="mailto:info@big.pl" TargetMode="External"/><Relationship Id="rId1" Type="http://schemas.openxmlformats.org/officeDocument/2006/relationships/hyperlink" Target="mailto:sekretariat@funduszemalopolska.pl" TargetMode="External"/><Relationship Id="rId6" Type="http://schemas.openxmlformats.org/officeDocument/2006/relationships/hyperlink" Target="mailto:iod@big.pl" TargetMode="External"/><Relationship Id="rId5" Type="http://schemas.openxmlformats.org/officeDocument/2006/relationships/hyperlink" Target="mailto:iod@funduszemalopolska.pl" TargetMode="External"/><Relationship Id="rId10" Type="http://schemas.openxmlformats.org/officeDocument/2006/relationships/vmlDrawing" Target="../drawings/vmlDrawing9.vml"/><Relationship Id="rId4" Type="http://schemas.openxmlformats.org/officeDocument/2006/relationships/hyperlink" Target="mailto:kontakt@zbp.pl"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78"/>
  <sheetViews>
    <sheetView view="pageLayout" topLeftCell="A47" zoomScale="145" zoomScaleNormal="100" zoomScalePageLayoutView="145" workbookViewId="0">
      <selection activeCell="L359" sqref="L359:O359"/>
    </sheetView>
  </sheetViews>
  <sheetFormatPr defaultColWidth="2.85546875" defaultRowHeight="12" x14ac:dyDescent="0.2"/>
  <cols>
    <col min="1" max="16384" width="2.85546875" style="1"/>
  </cols>
  <sheetData>
    <row r="1" spans="1:30" ht="15" customHeight="1" x14ac:dyDescent="0.2">
      <c r="C1" s="235" t="s">
        <v>595</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row>
    <row r="2" spans="1:30" ht="1.5" customHeight="1" x14ac:dyDescent="0.2"/>
    <row r="3" spans="1:30" ht="15" customHeight="1" x14ac:dyDescent="0.2">
      <c r="S3" s="145"/>
      <c r="T3" s="145"/>
      <c r="U3" s="145"/>
      <c r="V3" s="145"/>
      <c r="W3" s="145"/>
      <c r="X3" s="145"/>
      <c r="Y3" s="145"/>
      <c r="Z3" s="145"/>
      <c r="AA3" s="145"/>
      <c r="AB3" s="145"/>
      <c r="AC3" s="145"/>
    </row>
    <row r="4" spans="1:30" ht="15.75" customHeight="1" thickBot="1" x14ac:dyDescent="0.25">
      <c r="A4" s="143"/>
      <c r="B4" s="143"/>
      <c r="C4" s="143"/>
      <c r="D4" s="143"/>
      <c r="E4" s="143"/>
      <c r="F4" s="143"/>
      <c r="G4" s="143"/>
      <c r="H4" s="143"/>
      <c r="I4" s="143"/>
      <c r="J4" s="143"/>
      <c r="K4" s="143"/>
      <c r="S4" s="143"/>
      <c r="T4" s="143"/>
      <c r="U4" s="143"/>
      <c r="V4" s="143"/>
      <c r="W4" s="143"/>
      <c r="X4" s="143"/>
      <c r="Y4" s="143"/>
      <c r="Z4" s="143"/>
      <c r="AA4" s="143"/>
      <c r="AB4" s="143"/>
      <c r="AC4" s="143"/>
    </row>
    <row r="5" spans="1:30" x14ac:dyDescent="0.2">
      <c r="A5" s="144" t="s">
        <v>85</v>
      </c>
      <c r="B5" s="144"/>
      <c r="C5" s="144"/>
      <c r="D5" s="144"/>
      <c r="E5" s="144"/>
      <c r="F5" s="144"/>
      <c r="G5" s="144"/>
      <c r="H5" s="144"/>
      <c r="I5" s="144"/>
      <c r="J5" s="144"/>
      <c r="K5" s="144"/>
      <c r="S5" s="144" t="s">
        <v>86</v>
      </c>
      <c r="T5" s="144"/>
      <c r="U5" s="144"/>
      <c r="V5" s="144"/>
      <c r="W5" s="144"/>
      <c r="X5" s="144"/>
      <c r="Y5" s="144"/>
      <c r="Z5" s="144"/>
      <c r="AA5" s="144"/>
      <c r="AB5" s="144"/>
      <c r="AC5" s="144"/>
    </row>
    <row r="6" spans="1:30" ht="3.75" customHeight="1" x14ac:dyDescent="0.2"/>
    <row r="7" spans="1:30" ht="12.75" thickBot="1" x14ac:dyDescent="0.25">
      <c r="A7" s="140"/>
      <c r="B7" s="140"/>
      <c r="C7" s="141" t="s">
        <v>87</v>
      </c>
      <c r="D7" s="141"/>
      <c r="E7" s="141"/>
      <c r="F7" s="13" t="s">
        <v>88</v>
      </c>
      <c r="G7" s="140"/>
      <c r="H7" s="140"/>
      <c r="I7" s="140"/>
    </row>
    <row r="8" spans="1:30" x14ac:dyDescent="0.2">
      <c r="A8" s="142" t="s">
        <v>89</v>
      </c>
      <c r="B8" s="142"/>
      <c r="C8" s="142"/>
      <c r="D8" s="142"/>
      <c r="E8" s="142"/>
      <c r="F8" s="142"/>
      <c r="G8" s="142"/>
      <c r="H8" s="142"/>
      <c r="I8" s="142"/>
      <c r="J8" s="14"/>
      <c r="K8" s="14"/>
    </row>
    <row r="9" spans="1:30" ht="4.5" customHeight="1" x14ac:dyDescent="0.2"/>
    <row r="10" spans="1:30" ht="16.5" thickBot="1" x14ac:dyDescent="0.3">
      <c r="F10" s="152" t="s">
        <v>498</v>
      </c>
      <c r="G10" s="152"/>
      <c r="H10" s="152"/>
      <c r="I10" s="152"/>
      <c r="J10" s="152"/>
      <c r="K10" s="152"/>
      <c r="L10" s="152"/>
      <c r="M10" s="152"/>
      <c r="N10" s="152"/>
      <c r="O10" s="152"/>
      <c r="P10" s="152"/>
      <c r="Q10" s="152"/>
      <c r="R10" s="152"/>
      <c r="S10" s="152"/>
      <c r="T10" s="152"/>
      <c r="U10" s="152"/>
      <c r="V10" s="152"/>
      <c r="W10" s="152"/>
      <c r="X10" s="152"/>
      <c r="Y10" s="152"/>
    </row>
    <row r="11" spans="1:30" ht="4.5" customHeight="1" x14ac:dyDescent="0.2"/>
    <row r="12" spans="1:30" ht="13.5" thickBot="1" x14ac:dyDescent="0.25">
      <c r="I12" s="153" t="s">
        <v>90</v>
      </c>
      <c r="J12" s="153"/>
      <c r="K12" s="153"/>
      <c r="L12" s="153"/>
      <c r="M12" s="153"/>
      <c r="N12" s="153"/>
      <c r="O12" s="153"/>
      <c r="P12" s="153"/>
      <c r="Q12" s="153"/>
      <c r="R12" s="153"/>
      <c r="S12" s="153"/>
      <c r="T12" s="153"/>
      <c r="U12" s="153"/>
    </row>
    <row r="13" spans="1:30" ht="7.5" customHeight="1" thickTop="1" x14ac:dyDescent="0.2"/>
    <row r="14" spans="1:30" x14ac:dyDescent="0.2">
      <c r="A14" s="131">
        <v>1</v>
      </c>
      <c r="B14" s="149" t="s">
        <v>489</v>
      </c>
      <c r="C14" s="149"/>
      <c r="D14" s="149"/>
      <c r="E14" s="149"/>
      <c r="F14" s="149"/>
      <c r="G14" s="149"/>
      <c r="H14" s="149"/>
      <c r="J14" s="150"/>
      <c r="K14" s="150"/>
      <c r="L14" s="150"/>
      <c r="M14" s="150"/>
      <c r="N14" s="150"/>
      <c r="O14" s="150"/>
      <c r="P14" s="150"/>
      <c r="Q14" s="150"/>
      <c r="R14" s="150"/>
      <c r="S14" s="150"/>
      <c r="T14" s="150"/>
      <c r="U14" s="150"/>
      <c r="V14" s="150"/>
      <c r="W14" s="150"/>
      <c r="X14" s="150"/>
      <c r="Y14" s="150"/>
      <c r="Z14" s="150"/>
      <c r="AA14" s="150"/>
      <c r="AB14" s="150"/>
      <c r="AC14" s="150"/>
      <c r="AD14" s="150"/>
    </row>
    <row r="15" spans="1:30" x14ac:dyDescent="0.2">
      <c r="A15" s="131"/>
      <c r="B15" s="149"/>
      <c r="C15" s="149"/>
      <c r="D15" s="149"/>
      <c r="E15" s="149"/>
      <c r="F15" s="149"/>
      <c r="G15" s="149"/>
      <c r="H15" s="149"/>
      <c r="J15" s="150"/>
      <c r="K15" s="150"/>
      <c r="L15" s="150"/>
      <c r="M15" s="150"/>
      <c r="N15" s="150"/>
      <c r="O15" s="150"/>
      <c r="P15" s="150"/>
      <c r="Q15" s="150"/>
      <c r="R15" s="150"/>
      <c r="S15" s="150"/>
      <c r="T15" s="150"/>
      <c r="U15" s="150"/>
      <c r="V15" s="150"/>
      <c r="W15" s="150"/>
      <c r="X15" s="150"/>
      <c r="Y15" s="150"/>
      <c r="Z15" s="150"/>
      <c r="AA15" s="150"/>
      <c r="AB15" s="150"/>
      <c r="AC15" s="150"/>
      <c r="AD15" s="150"/>
    </row>
    <row r="16" spans="1:30" ht="3.75" customHeight="1" x14ac:dyDescent="0.2"/>
    <row r="17" spans="1:30" ht="12" customHeight="1" x14ac:dyDescent="0.2">
      <c r="A17" s="138">
        <f>+A14+1</f>
        <v>2</v>
      </c>
      <c r="B17" s="151" t="s">
        <v>0</v>
      </c>
      <c r="C17" s="151"/>
      <c r="D17" s="151"/>
      <c r="E17" s="151"/>
      <c r="F17" s="151"/>
      <c r="G17" s="151"/>
      <c r="H17" s="151"/>
      <c r="I17" s="151"/>
      <c r="J17" s="151"/>
      <c r="K17" s="151"/>
      <c r="L17" s="151"/>
      <c r="M17" s="151"/>
      <c r="N17" s="151"/>
      <c r="P17" s="131">
        <f>+A17+1</f>
        <v>3</v>
      </c>
      <c r="Q17" s="128" t="str">
        <f>IF(G20="","Adres miejsca wykonywania działalności lub oddziału na terenie województwa małopolskiego, jeżeli główna siedziba wnioskodawcy jest poza województwem małopolskim",IF(G20=Arkusz2!C8,"Proszę nie wypełniać tej tabeli","Proszę wypełnić tabelę zgodnie z wpisem do KRS lub CEiDG  o posiadanym miejscu prowadzenia DG w woj.małopolskim"))</f>
        <v>Proszę nie wypełniać tej tabeli</v>
      </c>
      <c r="R17" s="128"/>
      <c r="S17" s="128"/>
      <c r="T17" s="128"/>
      <c r="U17" s="128"/>
      <c r="V17" s="128"/>
      <c r="W17" s="128"/>
      <c r="X17" s="128"/>
      <c r="Y17" s="128"/>
      <c r="Z17" s="128"/>
      <c r="AA17" s="128"/>
      <c r="AB17" s="128"/>
      <c r="AC17" s="128"/>
      <c r="AD17" s="128"/>
    </row>
    <row r="18" spans="1:30" x14ac:dyDescent="0.2">
      <c r="A18" s="138"/>
      <c r="B18" s="151"/>
      <c r="C18" s="151"/>
      <c r="D18" s="151"/>
      <c r="E18" s="151"/>
      <c r="F18" s="151"/>
      <c r="G18" s="151"/>
      <c r="H18" s="151"/>
      <c r="I18" s="151"/>
      <c r="J18" s="151"/>
      <c r="K18" s="151"/>
      <c r="L18" s="151"/>
      <c r="M18" s="151"/>
      <c r="N18" s="151"/>
      <c r="P18" s="131"/>
      <c r="Q18" s="128"/>
      <c r="R18" s="128"/>
      <c r="S18" s="128"/>
      <c r="T18" s="128"/>
      <c r="U18" s="128"/>
      <c r="V18" s="128"/>
      <c r="W18" s="128"/>
      <c r="X18" s="128"/>
      <c r="Y18" s="128"/>
      <c r="Z18" s="128"/>
      <c r="AA18" s="128"/>
      <c r="AB18" s="128"/>
      <c r="AC18" s="128"/>
      <c r="AD18" s="128"/>
    </row>
    <row r="19" spans="1:30" x14ac:dyDescent="0.2">
      <c r="A19" s="138"/>
      <c r="B19" s="151"/>
      <c r="C19" s="151"/>
      <c r="D19" s="151"/>
      <c r="E19" s="151"/>
      <c r="F19" s="151"/>
      <c r="G19" s="151"/>
      <c r="H19" s="151"/>
      <c r="I19" s="151"/>
      <c r="J19" s="151"/>
      <c r="K19" s="151"/>
      <c r="L19" s="151"/>
      <c r="M19" s="151"/>
      <c r="N19" s="151"/>
      <c r="P19" s="131"/>
      <c r="Q19" s="128"/>
      <c r="R19" s="128"/>
      <c r="S19" s="128"/>
      <c r="T19" s="128"/>
      <c r="U19" s="128"/>
      <c r="V19" s="128"/>
      <c r="W19" s="128"/>
      <c r="X19" s="128"/>
      <c r="Y19" s="128"/>
      <c r="Z19" s="128"/>
      <c r="AA19" s="128"/>
      <c r="AB19" s="128"/>
      <c r="AC19" s="128"/>
      <c r="AD19" s="128"/>
    </row>
    <row r="20" spans="1:30" x14ac:dyDescent="0.2">
      <c r="B20" s="136" t="s">
        <v>1</v>
      </c>
      <c r="C20" s="136"/>
      <c r="D20" s="136"/>
      <c r="E20" s="136"/>
      <c r="F20" s="136"/>
      <c r="G20" s="130" t="s">
        <v>24</v>
      </c>
      <c r="H20" s="130"/>
      <c r="I20" s="130"/>
      <c r="J20" s="130"/>
      <c r="K20" s="130"/>
      <c r="L20" s="130"/>
      <c r="M20" s="130"/>
      <c r="N20" s="130"/>
      <c r="Q20" s="136" t="s">
        <v>1</v>
      </c>
      <c r="R20" s="136"/>
      <c r="S20" s="136"/>
      <c r="T20" s="136"/>
      <c r="U20" s="136"/>
      <c r="V20" s="130" t="str">
        <f>Arkusz2!C8</f>
        <v>małopolskie</v>
      </c>
      <c r="W20" s="130"/>
      <c r="X20" s="130"/>
      <c r="Y20" s="130"/>
      <c r="Z20" s="130"/>
      <c r="AA20" s="130"/>
      <c r="AB20" s="130"/>
      <c r="AC20" s="130"/>
    </row>
    <row r="21" spans="1:30" x14ac:dyDescent="0.2">
      <c r="B21" s="136" t="s">
        <v>2</v>
      </c>
      <c r="C21" s="136"/>
      <c r="D21" s="136"/>
      <c r="E21" s="136"/>
      <c r="F21" s="136"/>
      <c r="G21" s="130"/>
      <c r="H21" s="130"/>
      <c r="I21" s="130"/>
      <c r="J21" s="130"/>
      <c r="K21" s="130"/>
      <c r="L21" s="130"/>
      <c r="M21" s="130"/>
      <c r="N21" s="130"/>
      <c r="Q21" s="136" t="s">
        <v>2</v>
      </c>
      <c r="R21" s="136"/>
      <c r="S21" s="136"/>
      <c r="T21" s="136"/>
      <c r="U21" s="136"/>
      <c r="V21" s="130" t="s">
        <v>52</v>
      </c>
      <c r="W21" s="130"/>
      <c r="X21" s="130"/>
      <c r="Y21" s="130"/>
      <c r="Z21" s="130"/>
      <c r="AA21" s="130"/>
      <c r="AB21" s="130"/>
      <c r="AC21" s="130"/>
    </row>
    <row r="22" spans="1:30" x14ac:dyDescent="0.2">
      <c r="B22" s="136" t="s">
        <v>3</v>
      </c>
      <c r="C22" s="136"/>
      <c r="D22" s="136"/>
      <c r="E22" s="136"/>
      <c r="F22" s="136"/>
      <c r="G22" s="130"/>
      <c r="H22" s="130"/>
      <c r="I22" s="130"/>
      <c r="J22" s="130"/>
      <c r="K22" s="130"/>
      <c r="L22" s="130"/>
      <c r="M22" s="130"/>
      <c r="N22" s="130"/>
      <c r="Q22" s="136" t="s">
        <v>3</v>
      </c>
      <c r="R22" s="136"/>
      <c r="S22" s="136"/>
      <c r="T22" s="136"/>
      <c r="U22" s="136"/>
      <c r="V22" s="130"/>
      <c r="W22" s="130"/>
      <c r="X22" s="130"/>
      <c r="Y22" s="130"/>
      <c r="Z22" s="130"/>
      <c r="AA22" s="130"/>
      <c r="AB22" s="130"/>
      <c r="AC22" s="130"/>
    </row>
    <row r="23" spans="1:30" x14ac:dyDescent="0.2">
      <c r="B23" s="136" t="s">
        <v>4</v>
      </c>
      <c r="C23" s="136"/>
      <c r="D23" s="136"/>
      <c r="E23" s="136"/>
      <c r="F23" s="136"/>
      <c r="G23" s="130"/>
      <c r="H23" s="130"/>
      <c r="I23" s="130"/>
      <c r="J23" s="130"/>
      <c r="K23" s="130"/>
      <c r="L23" s="130"/>
      <c r="M23" s="130"/>
      <c r="N23" s="130"/>
      <c r="Q23" s="136" t="s">
        <v>4</v>
      </c>
      <c r="R23" s="136"/>
      <c r="S23" s="136"/>
      <c r="T23" s="136"/>
      <c r="U23" s="136"/>
      <c r="V23" s="130"/>
      <c r="W23" s="130"/>
      <c r="X23" s="130"/>
      <c r="Y23" s="130"/>
      <c r="Z23" s="130"/>
      <c r="AA23" s="130"/>
      <c r="AB23" s="130"/>
      <c r="AC23" s="130"/>
    </row>
    <row r="24" spans="1:30" x14ac:dyDescent="0.2">
      <c r="B24" s="136" t="s">
        <v>5</v>
      </c>
      <c r="C24" s="136"/>
      <c r="D24" s="136"/>
      <c r="E24" s="136"/>
      <c r="F24" s="136"/>
      <c r="G24" s="130"/>
      <c r="H24" s="130"/>
      <c r="I24" s="130"/>
      <c r="J24" s="130"/>
      <c r="K24" s="130"/>
      <c r="L24" s="130"/>
      <c r="M24" s="130"/>
      <c r="N24" s="130"/>
      <c r="Q24" s="136" t="s">
        <v>5</v>
      </c>
      <c r="R24" s="136"/>
      <c r="S24" s="136"/>
      <c r="T24" s="136"/>
      <c r="U24" s="136"/>
      <c r="V24" s="130"/>
      <c r="W24" s="130"/>
      <c r="X24" s="130"/>
      <c r="Y24" s="130"/>
      <c r="Z24" s="130"/>
      <c r="AA24" s="130"/>
      <c r="AB24" s="130"/>
      <c r="AC24" s="130"/>
    </row>
    <row r="25" spans="1:30" x14ac:dyDescent="0.2">
      <c r="B25" s="136" t="s">
        <v>6</v>
      </c>
      <c r="C25" s="136"/>
      <c r="D25" s="136"/>
      <c r="E25" s="136"/>
      <c r="F25" s="136"/>
      <c r="G25" s="130"/>
      <c r="H25" s="130"/>
      <c r="I25" s="130"/>
      <c r="J25" s="130"/>
      <c r="K25" s="130"/>
      <c r="L25" s="130"/>
      <c r="M25" s="130"/>
      <c r="N25" s="130"/>
      <c r="Q25" s="136" t="s">
        <v>6</v>
      </c>
      <c r="R25" s="136"/>
      <c r="S25" s="136"/>
      <c r="T25" s="136"/>
      <c r="U25" s="136"/>
      <c r="V25" s="130"/>
      <c r="W25" s="130"/>
      <c r="X25" s="130"/>
      <c r="Y25" s="130"/>
      <c r="Z25" s="130"/>
      <c r="AA25" s="130"/>
      <c r="AB25" s="130"/>
      <c r="AC25" s="130"/>
    </row>
    <row r="26" spans="1:30" x14ac:dyDescent="0.2">
      <c r="B26" s="136" t="s">
        <v>7</v>
      </c>
      <c r="C26" s="136"/>
      <c r="D26" s="136"/>
      <c r="E26" s="136"/>
      <c r="F26" s="136"/>
      <c r="G26" s="130"/>
      <c r="H26" s="130"/>
      <c r="I26" s="130"/>
      <c r="J26" s="130"/>
      <c r="K26" s="130"/>
      <c r="L26" s="130"/>
      <c r="M26" s="130"/>
      <c r="N26" s="130"/>
      <c r="Q26" s="136" t="s">
        <v>7</v>
      </c>
      <c r="R26" s="136"/>
      <c r="S26" s="136"/>
      <c r="T26" s="136"/>
      <c r="U26" s="136"/>
      <c r="V26" s="130"/>
      <c r="W26" s="130"/>
      <c r="X26" s="130"/>
      <c r="Y26" s="130"/>
      <c r="Z26" s="130"/>
      <c r="AA26" s="130"/>
      <c r="AB26" s="130"/>
      <c r="AC26" s="130"/>
    </row>
    <row r="27" spans="1:30" ht="3.75" customHeight="1" thickBot="1" x14ac:dyDescent="0.25"/>
    <row r="28" spans="1:30" ht="12.75" thickBot="1" x14ac:dyDescent="0.25">
      <c r="A28" s="137">
        <f>+P17+1</f>
        <v>4</v>
      </c>
      <c r="B28" s="128" t="s">
        <v>490</v>
      </c>
      <c r="C28" s="128"/>
      <c r="D28" s="128"/>
      <c r="E28" s="128"/>
      <c r="F28" s="128"/>
      <c r="G28" s="128"/>
      <c r="H28" s="128"/>
      <c r="I28" s="128"/>
      <c r="J28" s="128"/>
      <c r="K28" s="128"/>
      <c r="L28" s="128"/>
      <c r="M28" s="128"/>
      <c r="N28" s="139"/>
      <c r="O28" s="7" t="s">
        <v>8</v>
      </c>
      <c r="P28" s="138">
        <f>+A28+1</f>
        <v>5</v>
      </c>
      <c r="Q28" s="128" t="s">
        <v>10</v>
      </c>
      <c r="R28" s="128"/>
      <c r="S28" s="128"/>
      <c r="T28" s="128"/>
      <c r="U28" s="128"/>
      <c r="V28" s="128"/>
      <c r="W28" s="128"/>
      <c r="X28" s="128"/>
      <c r="Y28" s="128"/>
      <c r="Z28" s="128"/>
      <c r="AA28" s="128"/>
      <c r="AB28" s="128"/>
      <c r="AC28" s="128"/>
      <c r="AD28" s="7" t="s">
        <v>8</v>
      </c>
    </row>
    <row r="29" spans="1:30" x14ac:dyDescent="0.2">
      <c r="A29" s="137"/>
      <c r="B29" s="128"/>
      <c r="C29" s="128"/>
      <c r="D29" s="128"/>
      <c r="E29" s="128"/>
      <c r="F29" s="128"/>
      <c r="G29" s="128"/>
      <c r="H29" s="128"/>
      <c r="I29" s="128"/>
      <c r="J29" s="128"/>
      <c r="K29" s="128"/>
      <c r="L29" s="128"/>
      <c r="M29" s="128"/>
      <c r="N29" s="128"/>
      <c r="P29" s="138"/>
      <c r="Q29" s="128"/>
      <c r="R29" s="128"/>
      <c r="S29" s="128"/>
      <c r="T29" s="128"/>
      <c r="U29" s="128"/>
      <c r="V29" s="128"/>
      <c r="W29" s="128"/>
      <c r="X29" s="128"/>
      <c r="Y29" s="128"/>
      <c r="Z29" s="128"/>
      <c r="AA29" s="128"/>
      <c r="AB29" s="128"/>
      <c r="AC29" s="128"/>
    </row>
    <row r="30" spans="1:30" x14ac:dyDescent="0.2">
      <c r="A30" s="137"/>
      <c r="B30" s="128"/>
      <c r="C30" s="128"/>
      <c r="D30" s="128"/>
      <c r="E30" s="128"/>
      <c r="F30" s="128"/>
      <c r="G30" s="128"/>
      <c r="H30" s="128"/>
      <c r="I30" s="128"/>
      <c r="J30" s="128"/>
      <c r="K30" s="128"/>
      <c r="L30" s="128"/>
      <c r="M30" s="128"/>
      <c r="N30" s="128"/>
      <c r="P30" s="138"/>
      <c r="Q30" s="128"/>
      <c r="R30" s="128"/>
      <c r="S30" s="128"/>
      <c r="T30" s="128"/>
      <c r="U30" s="128"/>
      <c r="V30" s="128"/>
      <c r="W30" s="128"/>
      <c r="X30" s="128"/>
      <c r="Y30" s="128"/>
      <c r="Z30" s="128"/>
      <c r="AA30" s="128"/>
      <c r="AB30" s="128"/>
      <c r="AC30" s="128"/>
    </row>
    <row r="31" spans="1:30" x14ac:dyDescent="0.2">
      <c r="B31" s="136" t="s">
        <v>1</v>
      </c>
      <c r="C31" s="136"/>
      <c r="D31" s="136"/>
      <c r="E31" s="136"/>
      <c r="F31" s="136"/>
      <c r="G31" s="130" t="str">
        <f>IF($O$28=Arkusz2!$B$3,'03. Formularz Wniosku '!G20,"wpisz adres")</f>
        <v>małopolskie</v>
      </c>
      <c r="H31" s="130"/>
      <c r="I31" s="130"/>
      <c r="J31" s="130"/>
      <c r="K31" s="130"/>
      <c r="L31" s="130"/>
      <c r="M31" s="130"/>
      <c r="N31" s="130"/>
      <c r="Q31" s="136" t="s">
        <v>4</v>
      </c>
      <c r="R31" s="136"/>
      <c r="S31" s="136"/>
      <c r="T31" s="136"/>
      <c r="U31" s="136"/>
      <c r="V31" s="130">
        <f>IF($AD$28=Arkusz2!$B$3,'03. Formularz Wniosku '!G23,"wpisz adres")</f>
        <v>0</v>
      </c>
      <c r="W31" s="130"/>
      <c r="X31" s="130"/>
      <c r="Y31" s="130"/>
      <c r="Z31" s="130"/>
      <c r="AA31" s="130"/>
      <c r="AB31" s="130"/>
      <c r="AC31" s="130"/>
    </row>
    <row r="32" spans="1:30" x14ac:dyDescent="0.2">
      <c r="B32" s="136" t="s">
        <v>2</v>
      </c>
      <c r="C32" s="136"/>
      <c r="D32" s="136"/>
      <c r="E32" s="136"/>
      <c r="F32" s="136"/>
      <c r="G32" s="130">
        <f>IF($O$28=Arkusz2!$B$3,'03. Formularz Wniosku '!G21,"wpisz adres")</f>
        <v>0</v>
      </c>
      <c r="H32" s="130"/>
      <c r="I32" s="130"/>
      <c r="J32" s="130"/>
      <c r="K32" s="130"/>
      <c r="L32" s="130"/>
      <c r="M32" s="130"/>
      <c r="N32" s="130"/>
      <c r="Q32" s="136" t="s">
        <v>5</v>
      </c>
      <c r="R32" s="136"/>
      <c r="S32" s="136"/>
      <c r="T32" s="136"/>
      <c r="U32" s="136"/>
      <c r="V32" s="130">
        <f>IF($AD$28=Arkusz2!$B$3,'03. Formularz Wniosku '!G24,"wpisz adres")</f>
        <v>0</v>
      </c>
      <c r="W32" s="130"/>
      <c r="X32" s="130"/>
      <c r="Y32" s="130"/>
      <c r="Z32" s="130"/>
      <c r="AA32" s="130"/>
      <c r="AB32" s="130"/>
      <c r="AC32" s="130"/>
    </row>
    <row r="33" spans="1:30" x14ac:dyDescent="0.2">
      <c r="B33" s="136" t="s">
        <v>3</v>
      </c>
      <c r="C33" s="136"/>
      <c r="D33" s="136"/>
      <c r="E33" s="136"/>
      <c r="F33" s="136"/>
      <c r="G33" s="130">
        <f>IF($O$28=Arkusz2!$B$3,'03. Formularz Wniosku '!G22,"wpisz adres")</f>
        <v>0</v>
      </c>
      <c r="H33" s="130"/>
      <c r="I33" s="130"/>
      <c r="J33" s="130"/>
      <c r="K33" s="130"/>
      <c r="L33" s="130"/>
      <c r="M33" s="130"/>
      <c r="N33" s="130"/>
      <c r="Q33" s="136" t="s">
        <v>6</v>
      </c>
      <c r="R33" s="136"/>
      <c r="S33" s="136"/>
      <c r="T33" s="136"/>
      <c r="U33" s="136"/>
      <c r="V33" s="130">
        <f>IF($AD$28=Arkusz2!$B$3,'03. Formularz Wniosku '!G25,"wpisz adres")</f>
        <v>0</v>
      </c>
      <c r="W33" s="130"/>
      <c r="X33" s="130"/>
      <c r="Y33" s="130"/>
      <c r="Z33" s="130"/>
      <c r="AA33" s="130"/>
      <c r="AB33" s="130"/>
      <c r="AC33" s="130"/>
    </row>
    <row r="34" spans="1:30" x14ac:dyDescent="0.2">
      <c r="B34" s="136" t="s">
        <v>4</v>
      </c>
      <c r="C34" s="136"/>
      <c r="D34" s="136"/>
      <c r="E34" s="136"/>
      <c r="F34" s="136"/>
      <c r="G34" s="130">
        <f>IF($O$28=Arkusz2!$B$3,'03. Formularz Wniosku '!G23,"wpisz adres")</f>
        <v>0</v>
      </c>
      <c r="H34" s="130"/>
      <c r="I34" s="130"/>
      <c r="J34" s="130"/>
      <c r="K34" s="130"/>
      <c r="L34" s="130"/>
      <c r="M34" s="130"/>
      <c r="N34" s="130"/>
      <c r="Q34" s="136" t="s">
        <v>7</v>
      </c>
      <c r="R34" s="136"/>
      <c r="S34" s="136"/>
      <c r="T34" s="136"/>
      <c r="U34" s="136"/>
      <c r="V34" s="130">
        <f>IF($AD$28=Arkusz2!$B$3,'03. Formularz Wniosku '!G26,"wpisz adres")</f>
        <v>0</v>
      </c>
      <c r="W34" s="130"/>
      <c r="X34" s="130"/>
      <c r="Y34" s="130"/>
      <c r="Z34" s="130"/>
      <c r="AA34" s="130"/>
      <c r="AB34" s="130"/>
      <c r="AC34" s="130"/>
    </row>
    <row r="35" spans="1:30" x14ac:dyDescent="0.2">
      <c r="B35" s="136" t="s">
        <v>5</v>
      </c>
      <c r="C35" s="136"/>
      <c r="D35" s="136"/>
      <c r="E35" s="136"/>
      <c r="F35" s="136"/>
      <c r="G35" s="130">
        <f>IF($O$28=Arkusz2!$B$3,'03. Formularz Wniosku '!G24,"wpisz adres")</f>
        <v>0</v>
      </c>
      <c r="H35" s="130"/>
      <c r="I35" s="130"/>
      <c r="J35" s="130"/>
      <c r="K35" s="130"/>
      <c r="L35" s="130"/>
      <c r="M35" s="130"/>
      <c r="N35" s="130"/>
      <c r="V35" s="3"/>
      <c r="W35" s="3"/>
      <c r="X35" s="3"/>
      <c r="Y35" s="3"/>
      <c r="Z35" s="3"/>
      <c r="AA35" s="3"/>
      <c r="AB35" s="3"/>
      <c r="AC35" s="3"/>
    </row>
    <row r="36" spans="1:30" x14ac:dyDescent="0.2">
      <c r="B36" s="136" t="s">
        <v>6</v>
      </c>
      <c r="C36" s="136"/>
      <c r="D36" s="136"/>
      <c r="E36" s="136"/>
      <c r="F36" s="136"/>
      <c r="G36" s="130">
        <f>IF($O$28=Arkusz2!$B$3,'03. Formularz Wniosku '!G25,"wpisz adres")</f>
        <v>0</v>
      </c>
      <c r="H36" s="130"/>
      <c r="I36" s="130"/>
      <c r="J36" s="130"/>
      <c r="K36" s="130"/>
      <c r="L36" s="130"/>
      <c r="M36" s="130"/>
      <c r="N36" s="130"/>
      <c r="V36" s="3"/>
      <c r="W36" s="3"/>
      <c r="X36" s="3"/>
      <c r="Y36" s="3"/>
      <c r="Z36" s="3"/>
      <c r="AA36" s="3"/>
      <c r="AB36" s="3"/>
      <c r="AC36" s="3"/>
    </row>
    <row r="37" spans="1:30" x14ac:dyDescent="0.2">
      <c r="B37" s="136" t="s">
        <v>7</v>
      </c>
      <c r="C37" s="136"/>
      <c r="D37" s="136"/>
      <c r="E37" s="136"/>
      <c r="F37" s="136"/>
      <c r="G37" s="130">
        <f>IF($O$28=Arkusz2!$B$3,'03. Formularz Wniosku '!G26,"wpisz adres")</f>
        <v>0</v>
      </c>
      <c r="H37" s="130"/>
      <c r="I37" s="130"/>
      <c r="J37" s="130"/>
      <c r="K37" s="130"/>
      <c r="L37" s="130"/>
      <c r="M37" s="130"/>
      <c r="N37" s="130"/>
      <c r="V37" s="3"/>
      <c r="W37" s="3"/>
      <c r="X37" s="3"/>
      <c r="Y37" s="3"/>
      <c r="Z37" s="3"/>
      <c r="AA37" s="3"/>
      <c r="AB37" s="3"/>
      <c r="AC37" s="3"/>
    </row>
    <row r="38" spans="1:30" ht="4.5" customHeight="1" x14ac:dyDescent="0.2"/>
    <row r="39" spans="1:30" x14ac:dyDescent="0.2">
      <c r="A39" s="4">
        <f>+P28+1</f>
        <v>6</v>
      </c>
      <c r="B39" s="126" t="s">
        <v>53</v>
      </c>
      <c r="C39" s="126"/>
      <c r="D39" s="126"/>
      <c r="E39" s="126"/>
      <c r="F39" s="126"/>
      <c r="G39" s="126"/>
      <c r="H39" s="126"/>
      <c r="I39" s="126"/>
      <c r="J39" s="130"/>
      <c r="K39" s="130"/>
      <c r="L39" s="130"/>
      <c r="M39" s="130"/>
      <c r="N39" s="130"/>
      <c r="P39" s="4">
        <f>+A39+1</f>
        <v>7</v>
      </c>
      <c r="Q39" s="126" t="s">
        <v>54</v>
      </c>
      <c r="R39" s="126"/>
      <c r="S39" s="126"/>
      <c r="T39" s="126"/>
      <c r="U39" s="126"/>
      <c r="V39" s="126"/>
      <c r="W39" s="126"/>
      <c r="X39" s="126"/>
      <c r="Y39" s="135"/>
      <c r="Z39" s="135"/>
      <c r="AA39" s="135"/>
      <c r="AB39" s="135"/>
      <c r="AC39" s="135"/>
    </row>
    <row r="40" spans="1:30" ht="4.5" customHeight="1" x14ac:dyDescent="0.2"/>
    <row r="41" spans="1:30" x14ac:dyDescent="0.2">
      <c r="A41" s="4">
        <f>+P39+1</f>
        <v>8</v>
      </c>
      <c r="B41" s="126" t="s">
        <v>55</v>
      </c>
      <c r="C41" s="126"/>
      <c r="D41" s="126"/>
      <c r="E41" s="126"/>
      <c r="F41" s="126"/>
      <c r="G41" s="126"/>
      <c r="H41" s="126"/>
      <c r="I41" s="126"/>
      <c r="J41" s="130"/>
      <c r="K41" s="130"/>
      <c r="L41" s="130"/>
      <c r="M41" s="130"/>
      <c r="N41" s="130"/>
      <c r="O41" s="130"/>
      <c r="P41" s="130"/>
      <c r="Q41" s="130"/>
      <c r="R41" s="130"/>
      <c r="S41" s="130"/>
      <c r="T41" s="130"/>
      <c r="U41" s="130"/>
      <c r="V41" s="130"/>
      <c r="W41" s="130"/>
      <c r="X41" s="130"/>
      <c r="Y41" s="130"/>
      <c r="Z41" s="130"/>
      <c r="AA41" s="130"/>
      <c r="AB41" s="130"/>
      <c r="AC41" s="130"/>
    </row>
    <row r="42" spans="1:30" ht="4.5" customHeight="1" x14ac:dyDescent="0.2"/>
    <row r="43" spans="1:30" x14ac:dyDescent="0.2">
      <c r="A43" s="4">
        <f>+A41+1</f>
        <v>9</v>
      </c>
      <c r="B43" s="126" t="s">
        <v>56</v>
      </c>
      <c r="C43" s="126"/>
      <c r="D43" s="126"/>
      <c r="E43" s="126"/>
      <c r="F43" s="126"/>
      <c r="G43" s="126"/>
      <c r="H43" s="126"/>
      <c r="I43" s="126"/>
      <c r="J43" s="126"/>
      <c r="K43" s="130"/>
      <c r="L43" s="130"/>
      <c r="M43" s="130"/>
      <c r="N43" s="130"/>
      <c r="O43" s="130"/>
      <c r="P43" s="130"/>
      <c r="Q43" s="130"/>
      <c r="R43" s="130"/>
      <c r="S43" s="130"/>
      <c r="T43" s="130"/>
      <c r="U43" s="130"/>
      <c r="V43" s="130"/>
      <c r="W43" s="130"/>
      <c r="X43" s="130"/>
      <c r="Y43" s="130"/>
      <c r="Z43" s="130"/>
      <c r="AA43" s="130"/>
      <c r="AB43" s="130"/>
      <c r="AC43" s="130"/>
    </row>
    <row r="44" spans="1:30" ht="4.5" customHeight="1" x14ac:dyDescent="0.2">
      <c r="A44" s="8"/>
      <c r="B44" s="9"/>
      <c r="C44" s="9"/>
      <c r="D44" s="9"/>
      <c r="E44" s="9"/>
      <c r="F44" s="9"/>
      <c r="G44" s="9"/>
      <c r="H44" s="9"/>
      <c r="I44" s="9"/>
      <c r="J44" s="9"/>
      <c r="K44" s="10"/>
      <c r="L44" s="10"/>
      <c r="M44" s="10"/>
      <c r="N44" s="10"/>
      <c r="O44" s="10"/>
      <c r="P44" s="10"/>
      <c r="Q44" s="10"/>
      <c r="R44" s="10"/>
      <c r="S44" s="10"/>
      <c r="T44" s="10"/>
      <c r="U44" s="10"/>
      <c r="V44" s="10"/>
      <c r="W44" s="10"/>
      <c r="X44" s="10"/>
      <c r="Y44" s="10"/>
      <c r="Z44" s="10"/>
      <c r="AA44" s="10"/>
      <c r="AB44" s="10"/>
      <c r="AC44" s="10"/>
    </row>
    <row r="45" spans="1:30" x14ac:dyDescent="0.2">
      <c r="A45" s="131">
        <f>+A43+1</f>
        <v>10</v>
      </c>
      <c r="B45" s="128" t="s">
        <v>57</v>
      </c>
      <c r="C45" s="128"/>
      <c r="D45" s="128"/>
      <c r="E45" s="128"/>
      <c r="F45" s="128"/>
      <c r="G45" s="128"/>
      <c r="H45" s="128"/>
      <c r="I45" s="128"/>
      <c r="J45" s="132" t="s">
        <v>52</v>
      </c>
      <c r="K45" s="133"/>
      <c r="L45" s="133"/>
      <c r="M45" s="133"/>
      <c r="N45" s="133"/>
      <c r="O45" s="133"/>
      <c r="P45" s="133"/>
      <c r="Q45" s="133"/>
      <c r="R45" s="133"/>
      <c r="S45" s="133"/>
      <c r="T45" s="133"/>
      <c r="U45" s="133"/>
      <c r="V45" s="133"/>
      <c r="W45" s="133"/>
      <c r="X45" s="133"/>
      <c r="Y45" s="133"/>
      <c r="Z45" s="133"/>
      <c r="AA45" s="133"/>
      <c r="AB45" s="133"/>
      <c r="AC45" s="134"/>
    </row>
    <row r="46" spans="1:30" x14ac:dyDescent="0.2">
      <c r="A46" s="131"/>
      <c r="B46" s="128"/>
      <c r="C46" s="128"/>
      <c r="D46" s="128"/>
      <c r="E46" s="128"/>
      <c r="F46" s="128"/>
      <c r="G46" s="128"/>
      <c r="H46" s="128"/>
      <c r="I46" s="128"/>
      <c r="J46" s="132" t="str">
        <f>IF(J45=Arkusz2!E14,"Kliknij i wpisz formę prowadzenia działalności","proszę nic nie wpisywać")</f>
        <v>proszę nic nie wpisywać</v>
      </c>
      <c r="K46" s="133"/>
      <c r="L46" s="133"/>
      <c r="M46" s="133"/>
      <c r="N46" s="133"/>
      <c r="O46" s="133"/>
      <c r="P46" s="133"/>
      <c r="Q46" s="133"/>
      <c r="R46" s="133"/>
      <c r="S46" s="133"/>
      <c r="T46" s="133"/>
      <c r="U46" s="133"/>
      <c r="V46" s="133"/>
      <c r="W46" s="133"/>
      <c r="X46" s="133"/>
      <c r="Y46" s="133"/>
      <c r="Z46" s="133"/>
      <c r="AA46" s="133"/>
      <c r="AB46" s="133"/>
      <c r="AC46" s="134"/>
    </row>
    <row r="47" spans="1:30" ht="4.5" customHeight="1" x14ac:dyDescent="0.2">
      <c r="A47" s="11">
        <f>IF(J45=Arkusz2!E3,0,1)</f>
        <v>1</v>
      </c>
      <c r="B47" s="9"/>
      <c r="C47" s="9"/>
      <c r="D47" s="9"/>
      <c r="E47" s="9"/>
      <c r="F47" s="9"/>
      <c r="G47" s="9"/>
      <c r="H47" s="9"/>
      <c r="I47" s="9"/>
      <c r="J47" s="9"/>
      <c r="K47" s="10"/>
      <c r="L47" s="10"/>
      <c r="M47" s="10"/>
      <c r="N47" s="10"/>
      <c r="O47" s="10"/>
      <c r="P47" s="10"/>
      <c r="Q47" s="10"/>
      <c r="R47" s="10"/>
      <c r="S47" s="10"/>
      <c r="T47" s="10"/>
      <c r="U47" s="10"/>
      <c r="V47" s="10"/>
      <c r="W47" s="10"/>
      <c r="X47" s="10"/>
      <c r="Y47" s="10"/>
      <c r="Z47" s="10"/>
      <c r="AA47" s="10"/>
      <c r="AB47" s="10"/>
      <c r="AC47" s="10"/>
    </row>
    <row r="48" spans="1:30" ht="15" customHeight="1" x14ac:dyDescent="0.2">
      <c r="A48" s="131">
        <f>IF(A45+A47=A45,"",A45+A47)</f>
        <v>11</v>
      </c>
      <c r="B48" s="128" t="str">
        <f>IF(A48="","","Wspólnicy, udziałowcy, akcjonariusze spółki")</f>
        <v>Wspólnicy, udziałowcy, akcjonariusze spółki</v>
      </c>
      <c r="C48" s="128"/>
      <c r="D48" s="128"/>
      <c r="E48" s="128"/>
      <c r="F48" s="128"/>
      <c r="G48" s="128"/>
      <c r="H48" s="128"/>
      <c r="I48" s="128"/>
      <c r="J48" s="126" t="str">
        <f>IF(B48="","","Nazwa/Imię i Nazwisko")</f>
        <v>Nazwa/Imię i Nazwisko</v>
      </c>
      <c r="K48" s="126"/>
      <c r="L48" s="126"/>
      <c r="M48" s="126"/>
      <c r="N48" s="126"/>
      <c r="O48" s="126"/>
      <c r="P48" s="126"/>
      <c r="Q48" s="126"/>
      <c r="R48" s="126"/>
      <c r="S48" s="126"/>
      <c r="T48" s="126"/>
      <c r="U48" s="126"/>
      <c r="V48" s="126"/>
      <c r="W48" s="126"/>
      <c r="X48" s="126"/>
      <c r="Y48" s="126"/>
      <c r="Z48" s="126"/>
      <c r="AA48" s="129" t="str">
        <f>IF(J48="","","Udział [%]")</f>
        <v>Udział [%]</v>
      </c>
      <c r="AB48" s="129"/>
      <c r="AC48" s="129"/>
      <c r="AD48" s="129"/>
    </row>
    <row r="49" spans="1:30" ht="12" customHeight="1" x14ac:dyDescent="0.2">
      <c r="A49" s="131"/>
      <c r="B49" s="128"/>
      <c r="C49" s="128"/>
      <c r="D49" s="128"/>
      <c r="E49" s="128"/>
      <c r="F49" s="128"/>
      <c r="G49" s="128"/>
      <c r="H49" s="128"/>
      <c r="I49" s="128"/>
      <c r="J49" s="125"/>
      <c r="K49" s="125"/>
      <c r="L49" s="125"/>
      <c r="M49" s="125"/>
      <c r="N49" s="125"/>
      <c r="O49" s="125"/>
      <c r="P49" s="125"/>
      <c r="Q49" s="125"/>
      <c r="R49" s="125"/>
      <c r="S49" s="125"/>
      <c r="T49" s="125"/>
      <c r="U49" s="125"/>
      <c r="V49" s="125"/>
      <c r="W49" s="125"/>
      <c r="X49" s="125"/>
      <c r="Y49" s="125"/>
      <c r="Z49" s="125"/>
      <c r="AA49" s="130"/>
      <c r="AB49" s="130"/>
      <c r="AC49" s="130"/>
      <c r="AD49" s="130"/>
    </row>
    <row r="50" spans="1:30" x14ac:dyDescent="0.2">
      <c r="A50" s="131"/>
      <c r="B50" s="128"/>
      <c r="C50" s="128"/>
      <c r="D50" s="128"/>
      <c r="E50" s="128"/>
      <c r="F50" s="128"/>
      <c r="G50" s="128"/>
      <c r="H50" s="128"/>
      <c r="I50" s="128"/>
      <c r="J50" s="125"/>
      <c r="K50" s="125"/>
      <c r="L50" s="125"/>
      <c r="M50" s="125"/>
      <c r="N50" s="125"/>
      <c r="O50" s="125"/>
      <c r="P50" s="125"/>
      <c r="Q50" s="125"/>
      <c r="R50" s="125"/>
      <c r="S50" s="125"/>
      <c r="T50" s="125"/>
      <c r="U50" s="125"/>
      <c r="V50" s="125"/>
      <c r="W50" s="125"/>
      <c r="X50" s="125"/>
      <c r="Y50" s="125"/>
      <c r="Z50" s="125"/>
      <c r="AA50" s="130"/>
      <c r="AB50" s="130"/>
      <c r="AC50" s="130"/>
      <c r="AD50" s="130"/>
    </row>
    <row r="51" spans="1:30" x14ac:dyDescent="0.2">
      <c r="A51" s="131"/>
      <c r="B51" s="128"/>
      <c r="C51" s="128"/>
      <c r="D51" s="128"/>
      <c r="E51" s="128"/>
      <c r="F51" s="128"/>
      <c r="G51" s="128"/>
      <c r="H51" s="128"/>
      <c r="I51" s="128"/>
      <c r="J51" s="125"/>
      <c r="K51" s="125"/>
      <c r="L51" s="125"/>
      <c r="M51" s="125"/>
      <c r="N51" s="125"/>
      <c r="O51" s="125"/>
      <c r="P51" s="125"/>
      <c r="Q51" s="125"/>
      <c r="R51" s="125"/>
      <c r="S51" s="125"/>
      <c r="T51" s="125"/>
      <c r="U51" s="125"/>
      <c r="V51" s="125"/>
      <c r="W51" s="125"/>
      <c r="X51" s="125"/>
      <c r="Y51" s="125"/>
      <c r="Z51" s="125"/>
      <c r="AA51" s="130"/>
      <c r="AB51" s="130"/>
      <c r="AC51" s="130"/>
      <c r="AD51" s="130"/>
    </row>
    <row r="52" spans="1:30" x14ac:dyDescent="0.2">
      <c r="A52" s="131"/>
      <c r="B52" s="128"/>
      <c r="C52" s="128"/>
      <c r="D52" s="128"/>
      <c r="E52" s="128"/>
      <c r="F52" s="128"/>
      <c r="G52" s="128"/>
      <c r="H52" s="128"/>
      <c r="I52" s="128"/>
      <c r="J52" s="125"/>
      <c r="K52" s="125"/>
      <c r="L52" s="125"/>
      <c r="M52" s="125"/>
      <c r="N52" s="125"/>
      <c r="O52" s="125"/>
      <c r="P52" s="125"/>
      <c r="Q52" s="125"/>
      <c r="R52" s="125"/>
      <c r="S52" s="125"/>
      <c r="T52" s="125"/>
      <c r="U52" s="125"/>
      <c r="V52" s="125"/>
      <c r="W52" s="125"/>
      <c r="X52" s="125"/>
      <c r="Y52" s="125"/>
      <c r="Z52" s="125"/>
      <c r="AA52" s="130"/>
      <c r="AB52" s="130"/>
      <c r="AC52" s="130"/>
      <c r="AD52" s="130"/>
    </row>
    <row r="53" spans="1:30" x14ac:dyDescent="0.2">
      <c r="A53" s="131"/>
      <c r="B53" s="128"/>
      <c r="C53" s="128"/>
      <c r="D53" s="128"/>
      <c r="E53" s="128"/>
      <c r="F53" s="128"/>
      <c r="G53" s="128"/>
      <c r="H53" s="128"/>
      <c r="I53" s="128"/>
      <c r="J53" s="125"/>
      <c r="K53" s="125"/>
      <c r="L53" s="125"/>
      <c r="M53" s="125"/>
      <c r="N53" s="125"/>
      <c r="O53" s="125"/>
      <c r="P53" s="125"/>
      <c r="Q53" s="125"/>
      <c r="R53" s="125"/>
      <c r="S53" s="125"/>
      <c r="T53" s="125"/>
      <c r="U53" s="125"/>
      <c r="V53" s="125"/>
      <c r="W53" s="125"/>
      <c r="X53" s="125"/>
      <c r="Y53" s="125"/>
      <c r="Z53" s="125"/>
      <c r="AA53" s="130"/>
      <c r="AB53" s="130"/>
      <c r="AC53" s="130"/>
      <c r="AD53" s="130"/>
    </row>
    <row r="54" spans="1:30" ht="4.5" customHeight="1" x14ac:dyDescent="0.2">
      <c r="A54" s="8"/>
      <c r="B54" s="9"/>
      <c r="C54" s="9"/>
      <c r="D54" s="9"/>
      <c r="E54" s="9"/>
      <c r="F54" s="9"/>
      <c r="G54" s="9"/>
      <c r="H54" s="9"/>
      <c r="I54" s="9"/>
      <c r="J54" s="9"/>
      <c r="K54" s="10"/>
      <c r="L54" s="10"/>
      <c r="M54" s="10"/>
      <c r="N54" s="10"/>
      <c r="O54" s="10"/>
      <c r="P54" s="10"/>
      <c r="Q54" s="10"/>
      <c r="R54" s="10"/>
      <c r="S54" s="10"/>
      <c r="T54" s="10"/>
      <c r="U54" s="10"/>
      <c r="V54" s="10"/>
      <c r="W54" s="10"/>
      <c r="X54" s="10"/>
      <c r="Y54" s="10"/>
      <c r="Z54" s="10"/>
      <c r="AA54" s="10"/>
      <c r="AB54" s="10"/>
      <c r="AC54" s="10"/>
    </row>
    <row r="55" spans="1:30" x14ac:dyDescent="0.2">
      <c r="A55" s="4">
        <f>IF(A48="",A45+1,A48+1)</f>
        <v>12</v>
      </c>
      <c r="B55" s="126" t="s">
        <v>71</v>
      </c>
      <c r="C55" s="126"/>
      <c r="D55" s="126"/>
      <c r="E55" s="6"/>
      <c r="F55" s="6"/>
      <c r="G55" s="6"/>
      <c r="H55" s="6"/>
      <c r="I55" s="6"/>
      <c r="J55" s="6"/>
      <c r="K55" s="6"/>
      <c r="L55" s="6"/>
      <c r="M55" s="6"/>
      <c r="N55" s="6"/>
      <c r="P55" s="127" t="str">
        <f>IF(N55="","",IF(AD55=N55,"Prawidłowy NIP","Prosę sprawdzić numer NIP i wprowdź jeszcze raz"))</f>
        <v/>
      </c>
      <c r="Q55" s="127"/>
      <c r="R55" s="127"/>
      <c r="S55" s="127"/>
      <c r="T55" s="127"/>
      <c r="U55" s="127"/>
      <c r="V55" s="127"/>
      <c r="W55" s="127"/>
      <c r="X55" s="127"/>
      <c r="Y55" s="127"/>
      <c r="Z55" s="127"/>
      <c r="AA55" s="127"/>
      <c r="AB55" s="127"/>
      <c r="AC55" s="127"/>
      <c r="AD55" s="88">
        <f>IF(MOD((E55*6+F55*5+G55*7+H55*2+I55*3+J55*4+K55*5+L55*6+M55*7),11)=10,0,MOD((E55*6+F55*5+G55*7+H55*2+I55*3+J55*4+K55*5+L55*6+M55*7),11))</f>
        <v>0</v>
      </c>
    </row>
    <row r="56" spans="1:30" ht="4.5" customHeight="1" x14ac:dyDescent="0.2"/>
    <row r="57" spans="1:30" x14ac:dyDescent="0.2">
      <c r="A57" s="4">
        <f>+A55+1</f>
        <v>13</v>
      </c>
      <c r="B57" s="126" t="s">
        <v>72</v>
      </c>
      <c r="C57" s="126"/>
      <c r="D57" s="126"/>
      <c r="E57" s="126"/>
      <c r="F57" s="6"/>
      <c r="G57" s="6"/>
      <c r="H57" s="6"/>
      <c r="I57" s="6"/>
      <c r="J57" s="6"/>
      <c r="K57" s="6"/>
      <c r="L57" s="6"/>
      <c r="M57" s="6"/>
      <c r="N57" s="6"/>
      <c r="P57" s="127" t="str">
        <f>IF(I57="","",IF(AD57=N57,"Prawidłowy REGON","Prosę sprawdzić numer REGON i wprowdzić jeszcze raz"))</f>
        <v/>
      </c>
      <c r="Q57" s="127"/>
      <c r="R57" s="127"/>
      <c r="S57" s="127"/>
      <c r="T57" s="127"/>
      <c r="U57" s="127"/>
      <c r="V57" s="127"/>
      <c r="W57" s="127"/>
      <c r="X57" s="127"/>
      <c r="Y57" s="127"/>
      <c r="Z57" s="127"/>
      <c r="AA57" s="127"/>
      <c r="AB57" s="127"/>
      <c r="AC57" s="127"/>
      <c r="AD57" s="88">
        <f>IF(MOD((F57*8+G57*9+H57*2+I57*3+J57*4+K57*5+L57*6+M57*7),11)=10,0,MOD((F57*8+G57*9+H57*2+I57*3+J57*4+K57*5+L57*6+M57*7),11))</f>
        <v>0</v>
      </c>
    </row>
    <row r="58" spans="1:30" ht="4.5" customHeight="1" x14ac:dyDescent="0.2"/>
    <row r="59" spans="1:30" x14ac:dyDescent="0.2">
      <c r="A59" s="4">
        <f>+A57+1</f>
        <v>14</v>
      </c>
      <c r="B59" s="5" t="s">
        <v>73</v>
      </c>
      <c r="C59" s="5"/>
      <c r="D59" s="5"/>
      <c r="E59" s="6"/>
      <c r="F59" s="6"/>
      <c r="G59" s="6"/>
      <c r="H59" s="6"/>
      <c r="I59" s="6"/>
      <c r="J59" s="6"/>
      <c r="K59" s="6"/>
      <c r="L59" s="6"/>
      <c r="M59" s="6"/>
      <c r="N59" s="6"/>
      <c r="P59" s="4">
        <f>+A59+1</f>
        <v>15</v>
      </c>
      <c r="Q59" s="126" t="s">
        <v>74</v>
      </c>
      <c r="R59" s="126"/>
      <c r="S59" s="126"/>
      <c r="T59" s="126"/>
      <c r="U59" s="126"/>
      <c r="V59" s="6"/>
      <c r="W59" s="6"/>
      <c r="X59" s="6"/>
      <c r="Y59" s="6"/>
      <c r="Z59" s="6"/>
    </row>
    <row r="60" spans="1:30" ht="3.75" customHeight="1" x14ac:dyDescent="0.2"/>
    <row r="61" spans="1:30" x14ac:dyDescent="0.2">
      <c r="A61" s="4">
        <f>+P59+1</f>
        <v>16</v>
      </c>
      <c r="B61" s="126" t="s">
        <v>75</v>
      </c>
      <c r="C61" s="126"/>
      <c r="D61" s="126"/>
      <c r="E61" s="126"/>
      <c r="F61" s="126"/>
      <c r="G61" s="126"/>
      <c r="H61" s="126"/>
      <c r="I61" s="126"/>
      <c r="J61" s="126"/>
      <c r="K61" s="126"/>
      <c r="L61" s="126"/>
      <c r="M61" s="126"/>
      <c r="N61" s="126"/>
      <c r="O61" s="126"/>
      <c r="P61" s="126"/>
      <c r="Q61" s="126"/>
      <c r="R61" s="126"/>
      <c r="S61" s="126"/>
      <c r="T61" s="126"/>
      <c r="U61" s="110" t="s">
        <v>76</v>
      </c>
      <c r="V61" s="110" t="s">
        <v>76</v>
      </c>
      <c r="W61" s="101" t="s">
        <v>77</v>
      </c>
      <c r="X61" s="110" t="s">
        <v>78</v>
      </c>
      <c r="Y61" s="110" t="s">
        <v>78</v>
      </c>
      <c r="Z61" s="101" t="s">
        <v>77</v>
      </c>
      <c r="AA61" s="110" t="s">
        <v>79</v>
      </c>
      <c r="AB61" s="110" t="s">
        <v>79</v>
      </c>
      <c r="AC61" s="110" t="s">
        <v>79</v>
      </c>
      <c r="AD61" s="110" t="s">
        <v>79</v>
      </c>
    </row>
    <row r="62" spans="1:30" ht="3" customHeight="1" x14ac:dyDescent="0.2"/>
    <row r="63" spans="1:30" x14ac:dyDescent="0.2">
      <c r="A63" s="12">
        <f>+A61+1</f>
        <v>17</v>
      </c>
      <c r="B63" s="146" t="s">
        <v>80</v>
      </c>
      <c r="C63" s="147"/>
      <c r="D63" s="147"/>
      <c r="E63" s="147"/>
      <c r="F63" s="147"/>
      <c r="G63" s="147"/>
      <c r="H63" s="147"/>
      <c r="I63" s="147"/>
      <c r="J63" s="147"/>
      <c r="K63" s="147"/>
      <c r="L63" s="147"/>
      <c r="M63" s="147"/>
      <c r="N63" s="147"/>
      <c r="O63" s="147"/>
      <c r="P63" s="148"/>
    </row>
    <row r="64" spans="1:30" x14ac:dyDescent="0.2">
      <c r="B64" s="136" t="s">
        <v>81</v>
      </c>
      <c r="C64" s="136"/>
      <c r="D64" s="136"/>
      <c r="E64" s="136"/>
      <c r="F64" s="130"/>
      <c r="G64" s="130"/>
      <c r="H64" s="130"/>
      <c r="I64" s="130"/>
      <c r="J64" s="130"/>
      <c r="K64" s="130"/>
      <c r="L64" s="130"/>
      <c r="M64" s="130"/>
      <c r="N64" s="130"/>
      <c r="O64" s="130"/>
      <c r="P64" s="130"/>
    </row>
    <row r="65" spans="1:30" x14ac:dyDescent="0.2">
      <c r="B65" s="136" t="s">
        <v>82</v>
      </c>
      <c r="C65" s="136"/>
      <c r="D65" s="136"/>
      <c r="E65" s="136"/>
      <c r="F65" s="130"/>
      <c r="G65" s="130"/>
      <c r="H65" s="130"/>
      <c r="I65" s="130"/>
      <c r="J65" s="130"/>
      <c r="K65" s="130"/>
      <c r="L65" s="130"/>
      <c r="M65" s="130"/>
      <c r="N65" s="130"/>
      <c r="O65" s="130"/>
      <c r="P65" s="130"/>
    </row>
    <row r="66" spans="1:30" x14ac:dyDescent="0.2">
      <c r="B66" s="136" t="s">
        <v>83</v>
      </c>
      <c r="C66" s="136"/>
      <c r="D66" s="136"/>
      <c r="E66" s="136"/>
      <c r="F66" s="130"/>
      <c r="G66" s="130"/>
      <c r="H66" s="130"/>
      <c r="I66" s="130"/>
      <c r="J66" s="130"/>
      <c r="K66" s="130"/>
      <c r="L66" s="130"/>
      <c r="M66" s="130"/>
      <c r="N66" s="130"/>
      <c r="O66" s="130"/>
      <c r="P66" s="130"/>
    </row>
    <row r="67" spans="1:30" x14ac:dyDescent="0.2">
      <c r="F67" s="130"/>
      <c r="G67" s="130"/>
      <c r="H67" s="130"/>
      <c r="I67" s="130"/>
      <c r="J67" s="130"/>
      <c r="K67" s="130"/>
      <c r="L67" s="130"/>
      <c r="M67" s="130"/>
      <c r="N67" s="130"/>
      <c r="O67" s="130"/>
      <c r="P67" s="130"/>
    </row>
    <row r="68" spans="1:30" x14ac:dyDescent="0.2">
      <c r="B68" s="136" t="s">
        <v>84</v>
      </c>
      <c r="C68" s="136"/>
      <c r="D68" s="136"/>
      <c r="E68" s="136"/>
      <c r="F68" s="130"/>
      <c r="G68" s="130"/>
      <c r="H68" s="130"/>
      <c r="I68" s="130"/>
      <c r="J68" s="130"/>
      <c r="K68" s="130"/>
      <c r="L68" s="130"/>
      <c r="M68" s="130"/>
      <c r="N68" s="130"/>
      <c r="O68" s="130"/>
      <c r="P68" s="130"/>
    </row>
    <row r="69" spans="1:30" ht="13.5" thickBot="1" x14ac:dyDescent="0.25">
      <c r="I69" s="153" t="s">
        <v>108</v>
      </c>
      <c r="J69" s="153"/>
      <c r="K69" s="153"/>
      <c r="L69" s="153"/>
      <c r="M69" s="153"/>
      <c r="N69" s="153"/>
      <c r="O69" s="153"/>
      <c r="P69" s="153"/>
      <c r="Q69" s="153"/>
      <c r="R69" s="153"/>
      <c r="S69" s="153"/>
      <c r="T69" s="153"/>
      <c r="U69" s="153"/>
    </row>
    <row r="70" spans="1:30" ht="5.25" customHeight="1" thickTop="1" x14ac:dyDescent="0.2"/>
    <row r="71" spans="1:30" x14ac:dyDescent="0.2">
      <c r="A71" s="4">
        <f>+A63+1</f>
        <v>18</v>
      </c>
      <c r="B71" s="126" t="s">
        <v>91</v>
      </c>
      <c r="C71" s="126"/>
      <c r="D71" s="126"/>
      <c r="E71" s="126"/>
      <c r="F71" s="126"/>
      <c r="G71" s="126"/>
      <c r="H71" s="126"/>
      <c r="I71" s="126"/>
      <c r="J71" s="126"/>
      <c r="K71" s="126"/>
      <c r="L71" s="126"/>
      <c r="M71" s="126"/>
      <c r="N71" s="126"/>
      <c r="O71" s="126"/>
      <c r="P71" s="154"/>
      <c r="Q71" s="154"/>
      <c r="R71" s="154"/>
      <c r="S71" s="154"/>
      <c r="T71" s="154"/>
      <c r="U71" s="154"/>
      <c r="V71" s="154"/>
      <c r="W71" s="154"/>
    </row>
    <row r="72" spans="1:30" ht="3.75" customHeight="1" x14ac:dyDescent="0.2"/>
    <row r="73" spans="1:30" x14ac:dyDescent="0.2">
      <c r="A73" s="4">
        <f>+A71+1</f>
        <v>19</v>
      </c>
      <c r="B73" s="126" t="s">
        <v>92</v>
      </c>
      <c r="C73" s="126"/>
      <c r="D73" s="126"/>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row>
    <row r="74" spans="1:30" ht="3.75" customHeight="1" x14ac:dyDescent="0.2"/>
    <row r="75" spans="1:30" x14ac:dyDescent="0.2">
      <c r="A75" s="4">
        <f>+A73</f>
        <v>19</v>
      </c>
      <c r="B75" s="126" t="s">
        <v>93</v>
      </c>
      <c r="C75" s="126"/>
      <c r="D75" s="126"/>
      <c r="E75" s="126"/>
      <c r="F75" s="126"/>
      <c r="G75" s="130"/>
      <c r="H75" s="130"/>
      <c r="I75" s="130"/>
      <c r="K75" s="4">
        <f>+A75+1</f>
        <v>20</v>
      </c>
      <c r="L75" s="126" t="s">
        <v>94</v>
      </c>
      <c r="M75" s="126"/>
      <c r="N75" s="126"/>
      <c r="O75" s="126"/>
      <c r="P75" s="126"/>
      <c r="Q75" s="126"/>
      <c r="R75" s="126"/>
      <c r="S75" s="126"/>
      <c r="T75" s="126"/>
      <c r="U75" s="126"/>
      <c r="V75" s="130"/>
      <c r="W75" s="130"/>
      <c r="X75" s="130"/>
    </row>
    <row r="76" spans="1:30" ht="3.75" customHeight="1" x14ac:dyDescent="0.2"/>
    <row r="77" spans="1:30" ht="13.5" customHeight="1" x14ac:dyDescent="0.2">
      <c r="A77" s="75">
        <f>+K75+1</f>
        <v>21</v>
      </c>
      <c r="B77" s="128" t="s">
        <v>507</v>
      </c>
      <c r="C77" s="128"/>
      <c r="D77" s="128"/>
      <c r="E77" s="128"/>
      <c r="F77" s="76"/>
      <c r="G77" s="128" t="s">
        <v>505</v>
      </c>
      <c r="H77" s="128"/>
      <c r="I77" s="128"/>
      <c r="J77" s="128"/>
      <c r="K77" s="6"/>
      <c r="M77" s="128" t="s">
        <v>506</v>
      </c>
      <c r="N77" s="128"/>
      <c r="O77" s="128"/>
      <c r="P77" s="128"/>
      <c r="Q77" s="6"/>
    </row>
    <row r="78" spans="1:30" ht="3.75" customHeight="1" x14ac:dyDescent="0.2"/>
    <row r="79" spans="1:30" x14ac:dyDescent="0.2">
      <c r="A79" s="4">
        <f>+A77+1</f>
        <v>22</v>
      </c>
      <c r="B79" s="126" t="s">
        <v>95</v>
      </c>
      <c r="C79" s="126"/>
      <c r="D79" s="126"/>
      <c r="E79" s="126"/>
      <c r="F79" s="126"/>
      <c r="G79" s="126"/>
      <c r="H79" s="126"/>
      <c r="I79" s="126"/>
      <c r="J79" s="126"/>
      <c r="K79" s="126"/>
      <c r="L79" s="126"/>
      <c r="M79" s="126"/>
      <c r="N79" s="126"/>
      <c r="O79" s="126"/>
      <c r="P79" s="126"/>
      <c r="Q79" s="126"/>
      <c r="R79" s="126"/>
      <c r="T79" s="4">
        <f>+A79+1</f>
        <v>23</v>
      </c>
      <c r="U79" s="126" t="s">
        <v>109</v>
      </c>
      <c r="V79" s="126"/>
      <c r="W79" s="126"/>
      <c r="X79" s="126"/>
      <c r="Y79" s="126"/>
      <c r="Z79" s="126"/>
      <c r="AA79" s="126"/>
      <c r="AB79" s="126"/>
    </row>
    <row r="80" spans="1:30" x14ac:dyDescent="0.2">
      <c r="B80" s="136" t="s">
        <v>97</v>
      </c>
      <c r="C80" s="136"/>
      <c r="D80" s="136"/>
      <c r="E80" s="136"/>
      <c r="F80" s="136"/>
      <c r="G80" s="136"/>
      <c r="H80" s="136"/>
      <c r="I80" s="136"/>
      <c r="J80" s="136"/>
      <c r="K80" s="136"/>
      <c r="L80" s="136"/>
      <c r="M80" s="136"/>
      <c r="N80" s="136" t="s">
        <v>96</v>
      </c>
      <c r="O80" s="136"/>
      <c r="P80" s="136"/>
      <c r="Q80" s="136"/>
      <c r="R80" s="136"/>
      <c r="U80" s="169" t="s">
        <v>98</v>
      </c>
      <c r="V80" s="169"/>
      <c r="W80" s="169"/>
      <c r="X80" s="169"/>
      <c r="Y80" s="6"/>
    </row>
    <row r="81" spans="1:30" x14ac:dyDescent="0.2">
      <c r="B81" s="155"/>
      <c r="C81" s="155"/>
      <c r="D81" s="155"/>
      <c r="E81" s="155"/>
      <c r="F81" s="155"/>
      <c r="G81" s="155"/>
      <c r="H81" s="155"/>
      <c r="I81" s="155"/>
      <c r="J81" s="155"/>
      <c r="K81" s="155"/>
      <c r="L81" s="155"/>
      <c r="M81" s="155"/>
      <c r="N81" s="156"/>
      <c r="O81" s="156"/>
      <c r="P81" s="156"/>
      <c r="Q81" s="156"/>
      <c r="R81" s="156"/>
      <c r="U81" s="169" t="s">
        <v>99</v>
      </c>
      <c r="V81" s="169"/>
      <c r="W81" s="169"/>
      <c r="X81" s="169"/>
      <c r="Y81" s="6"/>
    </row>
    <row r="82" spans="1:30" x14ac:dyDescent="0.2">
      <c r="B82" s="155"/>
      <c r="C82" s="155"/>
      <c r="D82" s="155"/>
      <c r="E82" s="155"/>
      <c r="F82" s="155"/>
      <c r="G82" s="155"/>
      <c r="H82" s="155"/>
      <c r="I82" s="155"/>
      <c r="J82" s="155"/>
      <c r="K82" s="155"/>
      <c r="L82" s="155"/>
      <c r="M82" s="155"/>
      <c r="N82" s="156"/>
      <c r="O82" s="156"/>
      <c r="P82" s="156"/>
      <c r="Q82" s="156"/>
      <c r="R82" s="156"/>
    </row>
    <row r="83" spans="1:30" x14ac:dyDescent="0.2">
      <c r="B83" s="155"/>
      <c r="C83" s="155"/>
      <c r="D83" s="155"/>
      <c r="E83" s="155"/>
      <c r="F83" s="155"/>
      <c r="G83" s="155"/>
      <c r="H83" s="155"/>
      <c r="I83" s="155"/>
      <c r="J83" s="155"/>
      <c r="K83" s="155"/>
      <c r="L83" s="155"/>
      <c r="M83" s="155"/>
      <c r="N83" s="156"/>
      <c r="O83" s="156"/>
      <c r="P83" s="156"/>
      <c r="Q83" s="156"/>
      <c r="R83" s="156"/>
      <c r="T83" s="4" t="str">
        <f>IF(U83="proszę pominąc to pole","",T79+1)</f>
        <v/>
      </c>
      <c r="U83" s="128" t="str">
        <f>IF(AND(P71&lt;=250000,G75&gt;60),"Uzasadnienie do wydłużenia terminu spłaty - pożyczki do 250.000,00 zł.","proszę pominąc to pole")</f>
        <v>proszę pominąc to pole</v>
      </c>
      <c r="V83" s="128"/>
      <c r="W83" s="128"/>
      <c r="X83" s="128"/>
      <c r="Y83" s="128"/>
      <c r="Z83" s="128"/>
      <c r="AA83" s="128"/>
      <c r="AB83" s="128"/>
      <c r="AC83" s="128"/>
      <c r="AD83" s="128"/>
    </row>
    <row r="84" spans="1:30" x14ac:dyDescent="0.2">
      <c r="B84" s="155"/>
      <c r="C84" s="155"/>
      <c r="D84" s="155"/>
      <c r="E84" s="155"/>
      <c r="F84" s="155"/>
      <c r="G84" s="155"/>
      <c r="H84" s="155"/>
      <c r="I84" s="155"/>
      <c r="J84" s="155"/>
      <c r="K84" s="155"/>
      <c r="L84" s="155"/>
      <c r="M84" s="155"/>
      <c r="N84" s="156"/>
      <c r="O84" s="156"/>
      <c r="P84" s="156"/>
      <c r="Q84" s="156"/>
      <c r="R84" s="156"/>
      <c r="U84" s="170"/>
      <c r="V84" s="170"/>
      <c r="W84" s="170"/>
      <c r="X84" s="170"/>
      <c r="Y84" s="170"/>
      <c r="Z84" s="170"/>
      <c r="AA84" s="170"/>
      <c r="AB84" s="170"/>
      <c r="AC84" s="170"/>
      <c r="AD84" s="170"/>
    </row>
    <row r="85" spans="1:30" x14ac:dyDescent="0.2">
      <c r="B85" s="155"/>
      <c r="C85" s="155"/>
      <c r="D85" s="155"/>
      <c r="E85" s="155"/>
      <c r="F85" s="155"/>
      <c r="G85" s="155"/>
      <c r="H85" s="155"/>
      <c r="I85" s="155"/>
      <c r="J85" s="155"/>
      <c r="K85" s="155"/>
      <c r="L85" s="155"/>
      <c r="M85" s="155"/>
      <c r="N85" s="156"/>
      <c r="O85" s="156"/>
      <c r="P85" s="156"/>
      <c r="Q85" s="156"/>
      <c r="R85" s="156"/>
      <c r="T85" s="171"/>
      <c r="U85" s="171"/>
      <c r="V85" s="171"/>
      <c r="W85" s="171"/>
      <c r="X85" s="171"/>
      <c r="Y85" s="171"/>
      <c r="Z85" s="171"/>
      <c r="AA85" s="171"/>
      <c r="AB85" s="171"/>
      <c r="AC85" s="171"/>
      <c r="AD85" s="171"/>
    </row>
    <row r="86" spans="1:30" x14ac:dyDescent="0.2">
      <c r="B86" s="155"/>
      <c r="C86" s="155"/>
      <c r="D86" s="155"/>
      <c r="E86" s="155"/>
      <c r="F86" s="155"/>
      <c r="G86" s="155"/>
      <c r="H86" s="155"/>
      <c r="I86" s="155"/>
      <c r="J86" s="155"/>
      <c r="K86" s="155"/>
      <c r="L86" s="155"/>
      <c r="M86" s="155"/>
      <c r="N86" s="156"/>
      <c r="O86" s="156"/>
      <c r="P86" s="156"/>
      <c r="Q86" s="156"/>
      <c r="R86" s="156"/>
      <c r="T86" s="171"/>
      <c r="U86" s="171"/>
      <c r="V86" s="171"/>
      <c r="W86" s="171"/>
      <c r="X86" s="171"/>
      <c r="Y86" s="171"/>
      <c r="Z86" s="171"/>
      <c r="AA86" s="171"/>
      <c r="AB86" s="171"/>
      <c r="AC86" s="171"/>
      <c r="AD86" s="171"/>
    </row>
    <row r="87" spans="1:30" x14ac:dyDescent="0.2">
      <c r="B87" s="155"/>
      <c r="C87" s="155"/>
      <c r="D87" s="155"/>
      <c r="E87" s="155"/>
      <c r="F87" s="155"/>
      <c r="G87" s="155"/>
      <c r="H87" s="155"/>
      <c r="I87" s="155"/>
      <c r="J87" s="155"/>
      <c r="K87" s="155"/>
      <c r="L87" s="155"/>
      <c r="M87" s="155"/>
      <c r="N87" s="156"/>
      <c r="O87" s="156"/>
      <c r="P87" s="156"/>
      <c r="Q87" s="156"/>
      <c r="R87" s="156"/>
      <c r="T87" s="171"/>
      <c r="U87" s="171"/>
      <c r="V87" s="171"/>
      <c r="W87" s="171"/>
      <c r="X87" s="171"/>
      <c r="Y87" s="171"/>
      <c r="Z87" s="171"/>
      <c r="AA87" s="171"/>
      <c r="AB87" s="171"/>
      <c r="AC87" s="171"/>
      <c r="AD87" s="171"/>
    </row>
    <row r="88" spans="1:30" x14ac:dyDescent="0.2">
      <c r="B88" s="155"/>
      <c r="C88" s="155"/>
      <c r="D88" s="155"/>
      <c r="E88" s="155"/>
      <c r="F88" s="155"/>
      <c r="G88" s="155"/>
      <c r="H88" s="155"/>
      <c r="I88" s="155"/>
      <c r="J88" s="155"/>
      <c r="K88" s="155"/>
      <c r="L88" s="155"/>
      <c r="M88" s="155"/>
      <c r="N88" s="156"/>
      <c r="O88" s="156"/>
      <c r="P88" s="156"/>
      <c r="Q88" s="156"/>
      <c r="R88" s="156"/>
      <c r="T88" s="171"/>
      <c r="U88" s="171"/>
      <c r="V88" s="171"/>
      <c r="W88" s="171"/>
      <c r="X88" s="171"/>
      <c r="Y88" s="171"/>
      <c r="Z88" s="171"/>
      <c r="AA88" s="171"/>
      <c r="AB88" s="171"/>
      <c r="AC88" s="171"/>
      <c r="AD88" s="171"/>
    </row>
    <row r="89" spans="1:30" x14ac:dyDescent="0.2">
      <c r="B89" s="155"/>
      <c r="C89" s="155"/>
      <c r="D89" s="155"/>
      <c r="E89" s="155"/>
      <c r="F89" s="155"/>
      <c r="G89" s="155"/>
      <c r="H89" s="155"/>
      <c r="I89" s="155"/>
      <c r="J89" s="155"/>
      <c r="K89" s="155"/>
      <c r="L89" s="155"/>
      <c r="M89" s="155"/>
      <c r="N89" s="156"/>
      <c r="O89" s="156"/>
      <c r="P89" s="156"/>
      <c r="Q89" s="156"/>
      <c r="R89" s="156"/>
      <c r="T89" s="171"/>
      <c r="U89" s="171"/>
      <c r="V89" s="171"/>
      <c r="W89" s="171"/>
      <c r="X89" s="171"/>
      <c r="Y89" s="171"/>
      <c r="Z89" s="171"/>
      <c r="AA89" s="171"/>
      <c r="AB89" s="171"/>
      <c r="AC89" s="171"/>
      <c r="AD89" s="171"/>
    </row>
    <row r="90" spans="1:30" x14ac:dyDescent="0.2">
      <c r="B90" s="155"/>
      <c r="C90" s="155"/>
      <c r="D90" s="155"/>
      <c r="E90" s="155"/>
      <c r="F90" s="155"/>
      <c r="G90" s="155"/>
      <c r="H90" s="155"/>
      <c r="I90" s="155"/>
      <c r="J90" s="155"/>
      <c r="K90" s="155"/>
      <c r="L90" s="155"/>
      <c r="M90" s="155"/>
      <c r="N90" s="156"/>
      <c r="O90" s="156"/>
      <c r="P90" s="156"/>
      <c r="Q90" s="156"/>
      <c r="R90" s="156"/>
      <c r="T90" s="171"/>
      <c r="U90" s="171"/>
      <c r="V90" s="171"/>
      <c r="W90" s="171"/>
      <c r="X90" s="171"/>
      <c r="Y90" s="171"/>
      <c r="Z90" s="171"/>
      <c r="AA90" s="171"/>
      <c r="AB90" s="171"/>
      <c r="AC90" s="171"/>
      <c r="AD90" s="171"/>
    </row>
    <row r="91" spans="1:30" x14ac:dyDescent="0.2">
      <c r="B91" s="157"/>
      <c r="C91" s="158"/>
      <c r="D91" s="158"/>
      <c r="E91" s="158"/>
      <c r="F91" s="158"/>
      <c r="G91" s="158"/>
      <c r="H91" s="158"/>
      <c r="I91" s="158"/>
      <c r="J91" s="158"/>
      <c r="K91" s="158"/>
      <c r="L91" s="158"/>
      <c r="M91" s="159"/>
      <c r="N91" s="163"/>
      <c r="O91" s="164"/>
      <c r="P91" s="164"/>
      <c r="Q91" s="164"/>
      <c r="R91" s="165"/>
      <c r="T91" s="171"/>
      <c r="U91" s="171"/>
      <c r="V91" s="171"/>
      <c r="W91" s="171"/>
      <c r="X91" s="171"/>
      <c r="Y91" s="171"/>
      <c r="Z91" s="171"/>
      <c r="AA91" s="171"/>
      <c r="AB91" s="171"/>
      <c r="AC91" s="171"/>
      <c r="AD91" s="171"/>
    </row>
    <row r="92" spans="1:30" x14ac:dyDescent="0.2">
      <c r="B92" s="160"/>
      <c r="C92" s="161"/>
      <c r="D92" s="161"/>
      <c r="E92" s="161"/>
      <c r="F92" s="161"/>
      <c r="G92" s="161"/>
      <c r="H92" s="161"/>
      <c r="I92" s="161"/>
      <c r="J92" s="161"/>
      <c r="K92" s="161"/>
      <c r="L92" s="161"/>
      <c r="M92" s="162"/>
      <c r="N92" s="166"/>
      <c r="O92" s="167"/>
      <c r="P92" s="167"/>
      <c r="Q92" s="167"/>
      <c r="R92" s="168"/>
      <c r="T92" s="171"/>
      <c r="U92" s="171"/>
      <c r="V92" s="171"/>
      <c r="W92" s="171"/>
      <c r="X92" s="171"/>
      <c r="Y92" s="171"/>
      <c r="Z92" s="171"/>
      <c r="AA92" s="171"/>
      <c r="AB92" s="171"/>
      <c r="AC92" s="171"/>
      <c r="AD92" s="171"/>
    </row>
    <row r="93" spans="1:30" ht="3.75" customHeight="1" x14ac:dyDescent="0.2"/>
    <row r="94" spans="1:30" ht="12" customHeight="1" x14ac:dyDescent="0.2">
      <c r="A94" s="4">
        <f>IF(T83="",T79+1,+T83+1)</f>
        <v>24</v>
      </c>
      <c r="B94" s="124" t="s">
        <v>719</v>
      </c>
      <c r="C94" s="124"/>
      <c r="D94" s="124"/>
      <c r="E94" s="124"/>
      <c r="F94" s="115"/>
      <c r="G94" s="116"/>
      <c r="I94" s="125"/>
      <c r="J94" s="125"/>
      <c r="K94" s="125"/>
      <c r="L94" s="125"/>
      <c r="M94" s="125"/>
      <c r="N94" s="125"/>
      <c r="O94" s="125"/>
      <c r="P94" s="125"/>
      <c r="Q94" s="125"/>
      <c r="R94" s="125"/>
      <c r="S94" s="125"/>
      <c r="T94" s="114"/>
      <c r="U94" s="114"/>
    </row>
    <row r="95" spans="1:30" ht="3.75" customHeight="1" x14ac:dyDescent="0.2">
      <c r="B95" s="116"/>
      <c r="C95" s="116"/>
      <c r="D95" s="116"/>
      <c r="E95" s="116"/>
      <c r="F95" s="116"/>
      <c r="G95" s="116"/>
    </row>
    <row r="96" spans="1:30" ht="12" customHeight="1" x14ac:dyDescent="0.2">
      <c r="A96" s="4">
        <f>+A94+1</f>
        <v>25</v>
      </c>
      <c r="B96" s="124" t="s">
        <v>720</v>
      </c>
      <c r="C96" s="124"/>
      <c r="D96" s="124"/>
      <c r="E96" s="124"/>
      <c r="F96" s="124"/>
      <c r="G96" s="124"/>
      <c r="I96" s="125"/>
      <c r="J96" s="125"/>
      <c r="K96" s="125"/>
      <c r="L96" s="125"/>
      <c r="M96" s="125"/>
      <c r="N96" s="125"/>
      <c r="O96" s="125"/>
      <c r="P96" s="125"/>
      <c r="Q96" s="125"/>
      <c r="R96" s="125"/>
      <c r="S96" s="125"/>
      <c r="T96" s="114"/>
      <c r="U96" s="114"/>
    </row>
    <row r="97" spans="1:30" ht="3.75" customHeight="1" x14ac:dyDescent="0.2">
      <c r="B97" s="116"/>
      <c r="C97" s="116"/>
      <c r="D97" s="116"/>
      <c r="E97" s="116"/>
      <c r="F97" s="116"/>
      <c r="G97" s="116"/>
    </row>
    <row r="98" spans="1:30" ht="12" customHeight="1" x14ac:dyDescent="0.2">
      <c r="A98" s="4">
        <f>+A96+1</f>
        <v>26</v>
      </c>
      <c r="B98" s="124" t="s">
        <v>721</v>
      </c>
      <c r="C98" s="124"/>
      <c r="D98" s="124"/>
      <c r="E98" s="124"/>
      <c r="F98" s="124"/>
      <c r="G98" s="124"/>
      <c r="I98" s="125"/>
      <c r="J98" s="125"/>
      <c r="K98" s="125"/>
      <c r="L98" s="125"/>
      <c r="M98" s="125"/>
      <c r="N98" s="125"/>
      <c r="O98" s="125"/>
      <c r="P98" s="125"/>
      <c r="Q98" s="125"/>
      <c r="R98" s="125"/>
      <c r="S98" s="125"/>
      <c r="T98" s="114"/>
      <c r="U98" s="114"/>
    </row>
    <row r="99" spans="1:30" ht="12" customHeight="1" x14ac:dyDescent="0.2">
      <c r="I99" s="114"/>
      <c r="J99" s="114"/>
      <c r="K99" s="114"/>
      <c r="L99" s="114"/>
      <c r="M99" s="114"/>
      <c r="N99" s="114"/>
      <c r="O99" s="114"/>
      <c r="P99" s="114"/>
      <c r="Q99" s="114"/>
      <c r="R99" s="114"/>
      <c r="S99" s="114"/>
      <c r="T99" s="114"/>
      <c r="U99" s="114"/>
    </row>
    <row r="100" spans="1:30" ht="3.75" customHeight="1" x14ac:dyDescent="0.2"/>
    <row r="101" spans="1:30" x14ac:dyDescent="0.2">
      <c r="A101" s="4">
        <f>+A98+1</f>
        <v>27</v>
      </c>
      <c r="B101" s="126" t="s">
        <v>100</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row>
    <row r="102" spans="1:30" x14ac:dyDescent="0.2">
      <c r="B102" s="172" t="s">
        <v>101</v>
      </c>
      <c r="C102" s="172"/>
      <c r="D102" s="172"/>
      <c r="E102" s="172"/>
      <c r="F102" s="172"/>
      <c r="G102" s="172"/>
      <c r="H102" s="172"/>
      <c r="I102" s="172"/>
      <c r="J102" s="172"/>
      <c r="K102" s="172"/>
      <c r="L102" s="15" t="s">
        <v>102</v>
      </c>
    </row>
    <row r="103" spans="1:30" ht="12" customHeight="1" x14ac:dyDescent="0.2">
      <c r="B103" s="137" t="s">
        <v>718</v>
      </c>
      <c r="C103" s="137"/>
      <c r="D103" s="137"/>
      <c r="E103" s="137"/>
      <c r="F103" s="137"/>
      <c r="G103" s="137"/>
      <c r="H103" s="137"/>
      <c r="I103" s="137"/>
      <c r="J103" s="137"/>
      <c r="K103" s="137"/>
      <c r="L103" s="112"/>
      <c r="N103" s="131" t="s">
        <v>103</v>
      </c>
      <c r="O103" s="131"/>
      <c r="P103" s="131"/>
      <c r="Q103" s="131"/>
      <c r="R103" s="131"/>
      <c r="S103" s="131"/>
      <c r="T103" s="131"/>
      <c r="U103" s="131"/>
      <c r="V103" s="131"/>
      <c r="W103" s="131"/>
      <c r="X103" s="131"/>
      <c r="Y103" s="131"/>
      <c r="Z103" s="131" t="s">
        <v>104</v>
      </c>
      <c r="AA103" s="131"/>
      <c r="AB103" s="131"/>
      <c r="AC103" s="131"/>
      <c r="AD103" s="131"/>
    </row>
    <row r="104" spans="1:30" x14ac:dyDescent="0.2">
      <c r="B104" s="137"/>
      <c r="C104" s="137"/>
      <c r="D104" s="137"/>
      <c r="E104" s="137"/>
      <c r="F104" s="137"/>
      <c r="G104" s="137"/>
      <c r="H104" s="137"/>
      <c r="I104" s="137"/>
      <c r="J104" s="137"/>
      <c r="K104" s="137"/>
      <c r="L104" s="112"/>
      <c r="N104" s="155"/>
      <c r="O104" s="155"/>
      <c r="P104" s="155"/>
      <c r="Q104" s="155"/>
      <c r="R104" s="155"/>
      <c r="S104" s="155"/>
      <c r="T104" s="155"/>
      <c r="U104" s="155"/>
      <c r="V104" s="155"/>
      <c r="W104" s="155"/>
      <c r="X104" s="155"/>
      <c r="Y104" s="155"/>
      <c r="Z104" s="156"/>
      <c r="AA104" s="156"/>
      <c r="AB104" s="156"/>
      <c r="AC104" s="156"/>
      <c r="AD104" s="156"/>
    </row>
    <row r="105" spans="1:30" x14ac:dyDescent="0.2">
      <c r="B105" s="137"/>
      <c r="C105" s="137"/>
      <c r="D105" s="137"/>
      <c r="E105" s="137"/>
      <c r="F105" s="137"/>
      <c r="G105" s="137"/>
      <c r="H105" s="137"/>
      <c r="I105" s="137"/>
      <c r="J105" s="137"/>
      <c r="K105" s="137"/>
      <c r="L105" s="112"/>
      <c r="N105" s="155"/>
      <c r="O105" s="155"/>
      <c r="P105" s="155"/>
      <c r="Q105" s="155"/>
      <c r="R105" s="155"/>
      <c r="S105" s="155"/>
      <c r="T105" s="155"/>
      <c r="U105" s="155"/>
      <c r="V105" s="155"/>
      <c r="W105" s="155"/>
      <c r="X105" s="155"/>
      <c r="Y105" s="155"/>
      <c r="Z105" s="156"/>
      <c r="AA105" s="156"/>
      <c r="AB105" s="156"/>
      <c r="AC105" s="156"/>
      <c r="AD105" s="156"/>
    </row>
    <row r="106" spans="1:30" x14ac:dyDescent="0.2">
      <c r="B106" s="137"/>
      <c r="C106" s="137"/>
      <c r="D106" s="137"/>
      <c r="E106" s="137"/>
      <c r="F106" s="137"/>
      <c r="G106" s="137"/>
      <c r="H106" s="137"/>
      <c r="I106" s="137"/>
      <c r="J106" s="137"/>
      <c r="K106" s="137"/>
      <c r="L106" s="112"/>
      <c r="N106" s="155"/>
      <c r="O106" s="155"/>
      <c r="P106" s="155"/>
      <c r="Q106" s="155"/>
      <c r="R106" s="155"/>
      <c r="S106" s="155"/>
      <c r="T106" s="155"/>
      <c r="U106" s="155"/>
      <c r="V106" s="155"/>
      <c r="W106" s="155"/>
      <c r="X106" s="155"/>
      <c r="Y106" s="155"/>
      <c r="Z106" s="156"/>
      <c r="AA106" s="156"/>
      <c r="AB106" s="156"/>
      <c r="AC106" s="156"/>
      <c r="AD106" s="156"/>
    </row>
    <row r="107" spans="1:30" ht="15" customHeight="1" x14ac:dyDescent="0.2">
      <c r="B107" s="180" t="s">
        <v>110</v>
      </c>
      <c r="C107" s="181"/>
      <c r="D107" s="181"/>
      <c r="E107" s="181"/>
      <c r="F107" s="181"/>
      <c r="G107" s="181"/>
      <c r="H107" s="181"/>
      <c r="I107" s="181"/>
      <c r="J107" s="181"/>
      <c r="K107" s="182"/>
      <c r="N107" s="173" t="s">
        <v>105</v>
      </c>
      <c r="O107" s="174"/>
      <c r="P107" s="174"/>
      <c r="Q107" s="174"/>
      <c r="R107" s="174"/>
      <c r="S107" s="174"/>
      <c r="T107" s="174"/>
      <c r="U107" s="174"/>
      <c r="V107" s="174"/>
      <c r="W107" s="174"/>
      <c r="X107" s="174"/>
      <c r="Y107" s="175"/>
      <c r="Z107" s="176" t="s">
        <v>106</v>
      </c>
      <c r="AA107" s="177"/>
      <c r="AB107" s="177"/>
      <c r="AC107" s="177"/>
      <c r="AD107" s="178"/>
    </row>
    <row r="108" spans="1:30" ht="10.5" customHeight="1" x14ac:dyDescent="0.2">
      <c r="B108" s="183"/>
      <c r="C108" s="184"/>
      <c r="D108" s="184"/>
      <c r="E108" s="184"/>
      <c r="F108" s="184"/>
      <c r="G108" s="184"/>
      <c r="H108" s="184"/>
      <c r="I108" s="184"/>
      <c r="J108" s="184"/>
      <c r="K108" s="185"/>
      <c r="L108" s="150"/>
      <c r="N108" s="155"/>
      <c r="O108" s="155"/>
      <c r="P108" s="155"/>
      <c r="Q108" s="155"/>
      <c r="R108" s="155"/>
      <c r="S108" s="155"/>
      <c r="T108" s="155"/>
      <c r="U108" s="155"/>
      <c r="V108" s="155"/>
      <c r="W108" s="155"/>
      <c r="X108" s="155"/>
      <c r="Y108" s="155"/>
      <c r="Z108" s="155"/>
      <c r="AA108" s="155"/>
      <c r="AB108" s="155"/>
      <c r="AC108" s="155"/>
      <c r="AD108" s="155"/>
    </row>
    <row r="109" spans="1:30" ht="10.5" customHeight="1" x14ac:dyDescent="0.2">
      <c r="B109" s="183"/>
      <c r="C109" s="184"/>
      <c r="D109" s="184"/>
      <c r="E109" s="184"/>
      <c r="F109" s="184"/>
      <c r="G109" s="184"/>
      <c r="H109" s="184"/>
      <c r="I109" s="184"/>
      <c r="J109" s="184"/>
      <c r="K109" s="185"/>
      <c r="L109" s="150"/>
      <c r="N109" s="155"/>
      <c r="O109" s="155"/>
      <c r="P109" s="155"/>
      <c r="Q109" s="155"/>
      <c r="R109" s="155"/>
      <c r="S109" s="155"/>
      <c r="T109" s="155"/>
      <c r="U109" s="155"/>
      <c r="V109" s="155"/>
      <c r="W109" s="155"/>
      <c r="X109" s="155"/>
      <c r="Y109" s="155"/>
      <c r="Z109" s="155"/>
      <c r="AA109" s="155"/>
      <c r="AB109" s="155"/>
      <c r="AC109" s="155"/>
      <c r="AD109" s="155"/>
    </row>
    <row r="110" spans="1:30" ht="10.5" customHeight="1" x14ac:dyDescent="0.2">
      <c r="B110" s="183"/>
      <c r="C110" s="184"/>
      <c r="D110" s="184"/>
      <c r="E110" s="184"/>
      <c r="F110" s="184"/>
      <c r="G110" s="184"/>
      <c r="H110" s="184"/>
      <c r="I110" s="184"/>
      <c r="J110" s="184"/>
      <c r="K110" s="185"/>
      <c r="L110" s="150"/>
      <c r="N110" s="155"/>
      <c r="O110" s="155"/>
      <c r="P110" s="155"/>
      <c r="Q110" s="155"/>
      <c r="R110" s="155"/>
      <c r="S110" s="155"/>
      <c r="T110" s="155"/>
      <c r="U110" s="155"/>
      <c r="V110" s="155"/>
      <c r="W110" s="155"/>
      <c r="X110" s="155"/>
      <c r="Y110" s="155"/>
      <c r="Z110" s="155"/>
      <c r="AA110" s="155"/>
      <c r="AB110" s="155"/>
      <c r="AC110" s="155"/>
      <c r="AD110" s="155"/>
    </row>
    <row r="111" spans="1:30" ht="10.5" customHeight="1" x14ac:dyDescent="0.2">
      <c r="B111" s="183"/>
      <c r="C111" s="184"/>
      <c r="D111" s="184"/>
      <c r="E111" s="184"/>
      <c r="F111" s="184"/>
      <c r="G111" s="184"/>
      <c r="H111" s="184"/>
      <c r="I111" s="184"/>
      <c r="J111" s="184"/>
      <c r="K111" s="185"/>
      <c r="L111" s="150"/>
      <c r="N111" s="155"/>
      <c r="O111" s="155"/>
      <c r="P111" s="155"/>
      <c r="Q111" s="155"/>
      <c r="R111" s="155"/>
      <c r="S111" s="155"/>
      <c r="T111" s="155"/>
      <c r="U111" s="155"/>
      <c r="V111" s="155"/>
      <c r="W111" s="155"/>
      <c r="X111" s="155"/>
      <c r="Y111" s="155"/>
      <c r="Z111" s="155"/>
      <c r="AA111" s="155"/>
      <c r="AB111" s="155"/>
      <c r="AC111" s="155"/>
      <c r="AD111" s="155"/>
    </row>
    <row r="112" spans="1:30" ht="10.5" customHeight="1" x14ac:dyDescent="0.2">
      <c r="B112" s="183"/>
      <c r="C112" s="184"/>
      <c r="D112" s="184"/>
      <c r="E112" s="184"/>
      <c r="F112" s="184"/>
      <c r="G112" s="184"/>
      <c r="H112" s="184"/>
      <c r="I112" s="184"/>
      <c r="J112" s="184"/>
      <c r="K112" s="185"/>
      <c r="L112" s="150"/>
      <c r="N112" s="155"/>
      <c r="O112" s="155"/>
      <c r="P112" s="155"/>
      <c r="Q112" s="155"/>
      <c r="R112" s="155"/>
      <c r="S112" s="155"/>
      <c r="T112" s="155"/>
      <c r="U112" s="155"/>
      <c r="V112" s="155"/>
      <c r="W112" s="155"/>
      <c r="X112" s="155"/>
      <c r="Y112" s="155"/>
      <c r="Z112" s="155"/>
      <c r="AA112" s="155"/>
      <c r="AB112" s="155"/>
      <c r="AC112" s="155"/>
      <c r="AD112" s="155"/>
    </row>
    <row r="113" spans="2:30" ht="10.5" customHeight="1" x14ac:dyDescent="0.2">
      <c r="B113" s="186"/>
      <c r="C113" s="187"/>
      <c r="D113" s="187"/>
      <c r="E113" s="187"/>
      <c r="F113" s="187"/>
      <c r="G113" s="187"/>
      <c r="H113" s="187"/>
      <c r="I113" s="187"/>
      <c r="J113" s="187"/>
      <c r="K113" s="188"/>
      <c r="L113" s="150"/>
      <c r="N113" s="155"/>
      <c r="O113" s="155"/>
      <c r="P113" s="155"/>
      <c r="Q113" s="155"/>
      <c r="R113" s="155"/>
      <c r="S113" s="155"/>
      <c r="T113" s="155"/>
      <c r="U113" s="155"/>
      <c r="V113" s="155"/>
      <c r="W113" s="155"/>
      <c r="X113" s="155"/>
      <c r="Y113" s="155"/>
      <c r="Z113" s="155"/>
      <c r="AA113" s="155"/>
      <c r="AB113" s="155"/>
      <c r="AC113" s="155"/>
      <c r="AD113" s="155"/>
    </row>
    <row r="114" spans="2:30" x14ac:dyDescent="0.2">
      <c r="B114" s="131" t="s">
        <v>111</v>
      </c>
      <c r="C114" s="131"/>
      <c r="D114" s="131"/>
      <c r="E114" s="131"/>
      <c r="F114" s="131"/>
      <c r="G114" s="131"/>
      <c r="H114" s="131"/>
      <c r="I114" s="131"/>
      <c r="J114" s="131"/>
      <c r="K114" s="131"/>
      <c r="N114" s="173" t="s">
        <v>113</v>
      </c>
      <c r="O114" s="174"/>
      <c r="P114" s="174"/>
      <c r="Q114" s="174"/>
      <c r="R114" s="174"/>
      <c r="S114" s="174"/>
      <c r="T114" s="174"/>
      <c r="U114" s="174"/>
      <c r="V114" s="174"/>
      <c r="W114" s="174"/>
      <c r="X114" s="174"/>
      <c r="Y114" s="175"/>
      <c r="Z114" s="176" t="s">
        <v>106</v>
      </c>
      <c r="AA114" s="177"/>
      <c r="AB114" s="177"/>
      <c r="AC114" s="177"/>
      <c r="AD114" s="178"/>
    </row>
    <row r="115" spans="2:30" ht="10.5" customHeight="1" x14ac:dyDescent="0.2">
      <c r="B115" s="131"/>
      <c r="C115" s="131"/>
      <c r="D115" s="131"/>
      <c r="E115" s="131"/>
      <c r="F115" s="131"/>
      <c r="G115" s="131"/>
      <c r="H115" s="131"/>
      <c r="I115" s="131"/>
      <c r="J115" s="131"/>
      <c r="K115" s="131"/>
      <c r="L115" s="179"/>
      <c r="N115" s="155"/>
      <c r="O115" s="155"/>
      <c r="P115" s="155"/>
      <c r="Q115" s="155"/>
      <c r="R115" s="155"/>
      <c r="S115" s="155"/>
      <c r="T115" s="155"/>
      <c r="U115" s="155"/>
      <c r="V115" s="155"/>
      <c r="W115" s="155"/>
      <c r="X115" s="155"/>
      <c r="Y115" s="155"/>
      <c r="Z115" s="155"/>
      <c r="AA115" s="155"/>
      <c r="AB115" s="155"/>
      <c r="AC115" s="155"/>
      <c r="AD115" s="155"/>
    </row>
    <row r="116" spans="2:30" ht="10.5" customHeight="1" x14ac:dyDescent="0.2">
      <c r="B116" s="131"/>
      <c r="C116" s="131"/>
      <c r="D116" s="131"/>
      <c r="E116" s="131"/>
      <c r="F116" s="131"/>
      <c r="G116" s="131"/>
      <c r="H116" s="131"/>
      <c r="I116" s="131"/>
      <c r="J116" s="131"/>
      <c r="K116" s="131"/>
      <c r="L116" s="179"/>
      <c r="N116" s="155"/>
      <c r="O116" s="155"/>
      <c r="P116" s="155"/>
      <c r="Q116" s="155"/>
      <c r="R116" s="155"/>
      <c r="S116" s="155"/>
      <c r="T116" s="155"/>
      <c r="U116" s="155"/>
      <c r="V116" s="155"/>
      <c r="W116" s="155"/>
      <c r="X116" s="155"/>
      <c r="Y116" s="155"/>
      <c r="Z116" s="155"/>
      <c r="AA116" s="155"/>
      <c r="AB116" s="155"/>
      <c r="AC116" s="155"/>
      <c r="AD116" s="155"/>
    </row>
    <row r="117" spans="2:30" ht="10.5" customHeight="1" x14ac:dyDescent="0.2">
      <c r="B117" s="131"/>
      <c r="C117" s="131"/>
      <c r="D117" s="131"/>
      <c r="E117" s="131"/>
      <c r="F117" s="131"/>
      <c r="G117" s="131"/>
      <c r="H117" s="131"/>
      <c r="I117" s="131"/>
      <c r="J117" s="131"/>
      <c r="K117" s="131"/>
      <c r="L117" s="179"/>
      <c r="N117" s="155"/>
      <c r="O117" s="155"/>
      <c r="P117" s="155"/>
      <c r="Q117" s="155"/>
      <c r="R117" s="155"/>
      <c r="S117" s="155"/>
      <c r="T117" s="155"/>
      <c r="U117" s="155"/>
      <c r="V117" s="155"/>
      <c r="W117" s="155"/>
      <c r="X117" s="155"/>
      <c r="Y117" s="155"/>
      <c r="Z117" s="155"/>
      <c r="AA117" s="155"/>
      <c r="AB117" s="155"/>
      <c r="AC117" s="155"/>
      <c r="AD117" s="155"/>
    </row>
    <row r="118" spans="2:30" ht="10.5" customHeight="1" x14ac:dyDescent="0.2">
      <c r="B118" s="131"/>
      <c r="C118" s="131"/>
      <c r="D118" s="131"/>
      <c r="E118" s="131"/>
      <c r="F118" s="131"/>
      <c r="G118" s="131"/>
      <c r="H118" s="131"/>
      <c r="I118" s="131"/>
      <c r="J118" s="131"/>
      <c r="K118" s="131"/>
      <c r="L118" s="179"/>
      <c r="N118" s="155"/>
      <c r="O118" s="155"/>
      <c r="P118" s="155"/>
      <c r="Q118" s="155"/>
      <c r="R118" s="155"/>
      <c r="S118" s="155"/>
      <c r="T118" s="155"/>
      <c r="U118" s="155"/>
      <c r="V118" s="155"/>
      <c r="W118" s="155"/>
      <c r="X118" s="155"/>
      <c r="Y118" s="155"/>
      <c r="Z118" s="155"/>
      <c r="AA118" s="155"/>
      <c r="AB118" s="155"/>
      <c r="AC118" s="155"/>
      <c r="AD118" s="155"/>
    </row>
    <row r="119" spans="2:30" ht="10.5" customHeight="1" x14ac:dyDescent="0.2">
      <c r="B119" s="131"/>
      <c r="C119" s="131"/>
      <c r="D119" s="131"/>
      <c r="E119" s="131"/>
      <c r="F119" s="131"/>
      <c r="G119" s="131"/>
      <c r="H119" s="131"/>
      <c r="I119" s="131"/>
      <c r="J119" s="131"/>
      <c r="K119" s="131"/>
      <c r="L119" s="179"/>
      <c r="N119" s="155"/>
      <c r="O119" s="155"/>
      <c r="P119" s="155"/>
      <c r="Q119" s="155"/>
      <c r="R119" s="155"/>
      <c r="S119" s="155"/>
      <c r="T119" s="155"/>
      <c r="U119" s="155"/>
      <c r="V119" s="155"/>
      <c r="W119" s="155"/>
      <c r="X119" s="155"/>
      <c r="Y119" s="155"/>
      <c r="Z119" s="155"/>
      <c r="AA119" s="155"/>
      <c r="AB119" s="155"/>
      <c r="AC119" s="155"/>
      <c r="AD119" s="155"/>
    </row>
    <row r="120" spans="2:30" ht="10.5" customHeight="1" x14ac:dyDescent="0.2">
      <c r="B120" s="131"/>
      <c r="C120" s="131"/>
      <c r="D120" s="131"/>
      <c r="E120" s="131"/>
      <c r="F120" s="131"/>
      <c r="G120" s="131"/>
      <c r="H120" s="131"/>
      <c r="I120" s="131"/>
      <c r="J120" s="131"/>
      <c r="K120" s="131"/>
      <c r="L120" s="179"/>
      <c r="N120" s="155"/>
      <c r="O120" s="155"/>
      <c r="P120" s="155"/>
      <c r="Q120" s="155"/>
      <c r="R120" s="155"/>
      <c r="S120" s="155"/>
      <c r="T120" s="155"/>
      <c r="U120" s="155"/>
      <c r="V120" s="155"/>
      <c r="W120" s="155"/>
      <c r="X120" s="155"/>
      <c r="Y120" s="155"/>
      <c r="Z120" s="155"/>
      <c r="AA120" s="155"/>
      <c r="AB120" s="155"/>
      <c r="AC120" s="155"/>
      <c r="AD120" s="155"/>
    </row>
    <row r="121" spans="2:30" x14ac:dyDescent="0.2">
      <c r="B121" s="137" t="s">
        <v>112</v>
      </c>
      <c r="C121" s="137"/>
      <c r="D121" s="137"/>
      <c r="E121" s="137"/>
      <c r="F121" s="137"/>
      <c r="G121" s="137"/>
      <c r="H121" s="137"/>
      <c r="I121" s="137"/>
      <c r="J121" s="137"/>
      <c r="K121" s="137"/>
      <c r="N121" s="173" t="s">
        <v>107</v>
      </c>
      <c r="O121" s="174"/>
      <c r="P121" s="174"/>
      <c r="Q121" s="174"/>
      <c r="R121" s="174"/>
      <c r="S121" s="174"/>
      <c r="T121" s="174"/>
      <c r="U121" s="174"/>
      <c r="V121" s="174"/>
      <c r="W121" s="174"/>
      <c r="X121" s="174"/>
      <c r="Y121" s="175"/>
      <c r="Z121" s="176" t="s">
        <v>106</v>
      </c>
      <c r="AA121" s="177"/>
      <c r="AB121" s="177"/>
      <c r="AC121" s="177"/>
      <c r="AD121" s="178"/>
    </row>
    <row r="122" spans="2:30" ht="10.5" customHeight="1" x14ac:dyDescent="0.2">
      <c r="B122" s="137"/>
      <c r="C122" s="137"/>
      <c r="D122" s="137"/>
      <c r="E122" s="137"/>
      <c r="F122" s="137"/>
      <c r="G122" s="137"/>
      <c r="H122" s="137"/>
      <c r="I122" s="137"/>
      <c r="J122" s="137"/>
      <c r="K122" s="137"/>
      <c r="L122" s="179"/>
      <c r="N122" s="155"/>
      <c r="O122" s="155"/>
      <c r="P122" s="155"/>
      <c r="Q122" s="155"/>
      <c r="R122" s="155"/>
      <c r="S122" s="155"/>
      <c r="T122" s="155"/>
      <c r="U122" s="155"/>
      <c r="V122" s="155"/>
      <c r="W122" s="155"/>
      <c r="X122" s="155"/>
      <c r="Y122" s="155"/>
      <c r="Z122" s="155"/>
      <c r="AA122" s="155"/>
      <c r="AB122" s="155"/>
      <c r="AC122" s="155"/>
      <c r="AD122" s="155"/>
    </row>
    <row r="123" spans="2:30" ht="10.5" customHeight="1" x14ac:dyDescent="0.2">
      <c r="B123" s="137"/>
      <c r="C123" s="137"/>
      <c r="D123" s="137"/>
      <c r="E123" s="137"/>
      <c r="F123" s="137"/>
      <c r="G123" s="137"/>
      <c r="H123" s="137"/>
      <c r="I123" s="137"/>
      <c r="J123" s="137"/>
      <c r="K123" s="137"/>
      <c r="L123" s="179"/>
      <c r="N123" s="155"/>
      <c r="O123" s="155"/>
      <c r="P123" s="155"/>
      <c r="Q123" s="155"/>
      <c r="R123" s="155"/>
      <c r="S123" s="155"/>
      <c r="T123" s="155"/>
      <c r="U123" s="155"/>
      <c r="V123" s="155"/>
      <c r="W123" s="155"/>
      <c r="X123" s="155"/>
      <c r="Y123" s="155"/>
      <c r="Z123" s="155"/>
      <c r="AA123" s="155"/>
      <c r="AB123" s="155"/>
      <c r="AC123" s="155"/>
      <c r="AD123" s="155"/>
    </row>
    <row r="124" spans="2:30" ht="10.5" customHeight="1" x14ac:dyDescent="0.2">
      <c r="B124" s="137"/>
      <c r="C124" s="137"/>
      <c r="D124" s="137"/>
      <c r="E124" s="137"/>
      <c r="F124" s="137"/>
      <c r="G124" s="137"/>
      <c r="H124" s="137"/>
      <c r="I124" s="137"/>
      <c r="J124" s="137"/>
      <c r="K124" s="137"/>
      <c r="L124" s="179"/>
      <c r="N124" s="155"/>
      <c r="O124" s="155"/>
      <c r="P124" s="155"/>
      <c r="Q124" s="155"/>
      <c r="R124" s="155"/>
      <c r="S124" s="155"/>
      <c r="T124" s="155"/>
      <c r="U124" s="155"/>
      <c r="V124" s="155"/>
      <c r="W124" s="155"/>
      <c r="X124" s="155"/>
      <c r="Y124" s="155"/>
      <c r="Z124" s="155"/>
      <c r="AA124" s="155"/>
      <c r="AB124" s="155"/>
      <c r="AC124" s="155"/>
      <c r="AD124" s="155"/>
    </row>
    <row r="125" spans="2:30" ht="10.5" customHeight="1" x14ac:dyDescent="0.2">
      <c r="B125" s="137"/>
      <c r="C125" s="137"/>
      <c r="D125" s="137"/>
      <c r="E125" s="137"/>
      <c r="F125" s="137"/>
      <c r="G125" s="137"/>
      <c r="H125" s="137"/>
      <c r="I125" s="137"/>
      <c r="J125" s="137"/>
      <c r="K125" s="137"/>
      <c r="L125" s="179"/>
      <c r="N125" s="155"/>
      <c r="O125" s="155"/>
      <c r="P125" s="155"/>
      <c r="Q125" s="155"/>
      <c r="R125" s="155"/>
      <c r="S125" s="155"/>
      <c r="T125" s="155"/>
      <c r="U125" s="155"/>
      <c r="V125" s="155"/>
      <c r="W125" s="155"/>
      <c r="X125" s="155"/>
      <c r="Y125" s="155"/>
      <c r="Z125" s="155"/>
      <c r="AA125" s="155"/>
      <c r="AB125" s="155"/>
      <c r="AC125" s="155"/>
      <c r="AD125" s="155"/>
    </row>
    <row r="126" spans="2:30" ht="10.5" customHeight="1" x14ac:dyDescent="0.2">
      <c r="B126" s="137"/>
      <c r="C126" s="137"/>
      <c r="D126" s="137"/>
      <c r="E126" s="137"/>
      <c r="F126" s="137"/>
      <c r="G126" s="137"/>
      <c r="H126" s="137"/>
      <c r="I126" s="137"/>
      <c r="J126" s="137"/>
      <c r="K126" s="137"/>
      <c r="L126" s="179"/>
      <c r="N126" s="155"/>
      <c r="O126" s="155"/>
      <c r="P126" s="155"/>
      <c r="Q126" s="155"/>
      <c r="R126" s="155"/>
      <c r="S126" s="155"/>
      <c r="T126" s="155"/>
      <c r="U126" s="155"/>
      <c r="V126" s="155"/>
      <c r="W126" s="155"/>
      <c r="X126" s="155"/>
      <c r="Y126" s="155"/>
      <c r="Z126" s="155"/>
      <c r="AA126" s="155"/>
      <c r="AB126" s="155"/>
      <c r="AC126" s="155"/>
      <c r="AD126" s="155"/>
    </row>
    <row r="127" spans="2:30" ht="10.5" customHeight="1" x14ac:dyDescent="0.2">
      <c r="B127" s="137"/>
      <c r="C127" s="137"/>
      <c r="D127" s="137"/>
      <c r="E127" s="137"/>
      <c r="F127" s="137"/>
      <c r="G127" s="137"/>
      <c r="H127" s="137"/>
      <c r="I127" s="137"/>
      <c r="J127" s="137"/>
      <c r="K127" s="137"/>
      <c r="L127" s="179"/>
      <c r="N127" s="155"/>
      <c r="O127" s="155"/>
      <c r="P127" s="155"/>
      <c r="Q127" s="155"/>
      <c r="R127" s="155"/>
      <c r="S127" s="155"/>
      <c r="T127" s="155"/>
      <c r="U127" s="155"/>
      <c r="V127" s="155"/>
      <c r="W127" s="155"/>
      <c r="X127" s="155"/>
      <c r="Y127" s="155"/>
      <c r="Z127" s="155"/>
      <c r="AA127" s="155"/>
      <c r="AB127" s="155"/>
      <c r="AC127" s="155"/>
      <c r="AD127" s="155"/>
    </row>
    <row r="128" spans="2:30" ht="3" customHeight="1" x14ac:dyDescent="0.2"/>
    <row r="129" spans="1:30" ht="9.75" customHeight="1" x14ac:dyDescent="0.2">
      <c r="A129" s="189" t="s">
        <v>115</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row>
    <row r="130" spans="1:30" ht="9.75" customHeight="1" x14ac:dyDescent="0.2">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row>
    <row r="131" spans="1:30" ht="9.75" customHeight="1" x14ac:dyDescent="0.2">
      <c r="A131" s="190" t="s">
        <v>491</v>
      </c>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row>
    <row r="132" spans="1:30" ht="9.75" customHeight="1" x14ac:dyDescent="0.2">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row>
    <row r="133" spans="1:30" ht="9.75" customHeight="1" x14ac:dyDescent="0.2">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row>
    <row r="134" spans="1:30" ht="9.75" customHeight="1" x14ac:dyDescent="0.2">
      <c r="A134" s="189" t="s">
        <v>114</v>
      </c>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row>
    <row r="135" spans="1:30" ht="9.75" customHeight="1" x14ac:dyDescent="0.2">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row>
    <row r="136" spans="1:30" ht="9.75" customHeight="1" x14ac:dyDescent="0.2">
      <c r="A136" s="189" t="s">
        <v>492</v>
      </c>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row>
    <row r="137" spans="1:30" ht="9.75" customHeight="1" x14ac:dyDescent="0.2">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row>
    <row r="138" spans="1:30" ht="3.75" customHeight="1" x14ac:dyDescent="0.2">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row>
    <row r="139" spans="1:30" ht="15" customHeight="1" thickBot="1" x14ac:dyDescent="0.25">
      <c r="H139" s="153" t="s">
        <v>116</v>
      </c>
      <c r="I139" s="153"/>
      <c r="J139" s="153"/>
      <c r="K139" s="153"/>
      <c r="L139" s="153"/>
      <c r="M139" s="153"/>
      <c r="N139" s="153"/>
      <c r="O139" s="153"/>
      <c r="P139" s="153"/>
      <c r="Q139" s="153"/>
      <c r="R139" s="153"/>
      <c r="S139" s="153"/>
      <c r="T139" s="153"/>
      <c r="U139" s="153"/>
      <c r="V139" s="153"/>
    </row>
    <row r="140" spans="1:30" ht="7.5" customHeight="1" thickTop="1" x14ac:dyDescent="0.2"/>
    <row r="141" spans="1:30" x14ac:dyDescent="0.2">
      <c r="A141" s="191" t="s">
        <v>117</v>
      </c>
      <c r="B141" s="191"/>
      <c r="C141" s="191"/>
      <c r="E141" s="192" t="s">
        <v>118</v>
      </c>
      <c r="F141" s="192"/>
      <c r="G141" s="192"/>
      <c r="H141" s="192"/>
      <c r="I141" s="192"/>
      <c r="J141" s="192"/>
      <c r="K141" s="192"/>
      <c r="L141" s="192"/>
      <c r="M141" s="192"/>
      <c r="N141" s="192"/>
      <c r="O141" s="192"/>
      <c r="P141" s="192"/>
      <c r="Q141" s="192"/>
      <c r="R141" s="192"/>
      <c r="S141" s="192"/>
      <c r="T141" s="192"/>
      <c r="U141" s="192"/>
      <c r="V141" s="192"/>
    </row>
    <row r="142" spans="1:30" ht="4.5" customHeight="1" x14ac:dyDescent="0.2"/>
    <row r="143" spans="1:30" x14ac:dyDescent="0.2">
      <c r="A143" s="4">
        <f>+A101+1</f>
        <v>28</v>
      </c>
      <c r="B143" s="193" t="s">
        <v>119</v>
      </c>
      <c r="C143" s="193"/>
      <c r="D143" s="193"/>
      <c r="E143" s="193"/>
    </row>
    <row r="144" spans="1:30" ht="12" customHeight="1" x14ac:dyDescent="0.2">
      <c r="B144" s="194" t="s">
        <v>120</v>
      </c>
      <c r="C144" s="194"/>
      <c r="D144" s="194"/>
      <c r="E144" s="194"/>
      <c r="F144" s="194" t="s">
        <v>121</v>
      </c>
      <c r="G144" s="194"/>
      <c r="H144" s="194"/>
      <c r="I144" s="194"/>
      <c r="J144" s="194" t="s">
        <v>129</v>
      </c>
      <c r="K144" s="194"/>
      <c r="L144" s="194"/>
      <c r="M144" s="194"/>
      <c r="N144" s="194"/>
      <c r="O144" s="194" t="s">
        <v>122</v>
      </c>
      <c r="P144" s="194"/>
      <c r="Q144" s="194"/>
      <c r="R144" s="194"/>
      <c r="S144" s="194" t="s">
        <v>123</v>
      </c>
      <c r="T144" s="194"/>
      <c r="U144" s="194"/>
      <c r="V144" s="194"/>
      <c r="W144" s="194" t="s">
        <v>124</v>
      </c>
      <c r="X144" s="194"/>
      <c r="Y144" s="194"/>
      <c r="Z144" s="194"/>
      <c r="AA144" s="194" t="s">
        <v>125</v>
      </c>
      <c r="AB144" s="194"/>
      <c r="AC144" s="194"/>
      <c r="AD144" s="194"/>
    </row>
    <row r="145" spans="1:30" x14ac:dyDescent="0.2">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row>
    <row r="146" spans="1:30" x14ac:dyDescent="0.2">
      <c r="B146" s="195"/>
      <c r="C146" s="195"/>
      <c r="D146" s="195"/>
      <c r="E146" s="195"/>
      <c r="F146" s="195"/>
      <c r="G146" s="195"/>
      <c r="H146" s="195"/>
      <c r="I146" s="195"/>
      <c r="J146" s="155"/>
      <c r="K146" s="155"/>
      <c r="L146" s="155"/>
      <c r="M146" s="155"/>
      <c r="N146" s="155"/>
      <c r="O146" s="195"/>
      <c r="P146" s="195"/>
      <c r="Q146" s="195"/>
      <c r="R146" s="195"/>
      <c r="S146" s="195"/>
      <c r="T146" s="195"/>
      <c r="U146" s="195"/>
      <c r="V146" s="195"/>
      <c r="W146" s="196"/>
      <c r="X146" s="196"/>
      <c r="Y146" s="196"/>
      <c r="Z146" s="196"/>
      <c r="AA146" s="195"/>
      <c r="AB146" s="195"/>
      <c r="AC146" s="195"/>
      <c r="AD146" s="195"/>
    </row>
    <row r="147" spans="1:30" x14ac:dyDescent="0.2">
      <c r="B147" s="195"/>
      <c r="C147" s="195"/>
      <c r="D147" s="195"/>
      <c r="E147" s="195"/>
      <c r="F147" s="195"/>
      <c r="G147" s="195"/>
      <c r="H147" s="195"/>
      <c r="I147" s="195"/>
      <c r="J147" s="155"/>
      <c r="K147" s="155"/>
      <c r="L147" s="155"/>
      <c r="M147" s="155"/>
      <c r="N147" s="155"/>
      <c r="O147" s="195"/>
      <c r="P147" s="195"/>
      <c r="Q147" s="195"/>
      <c r="R147" s="195"/>
      <c r="S147" s="195"/>
      <c r="T147" s="195"/>
      <c r="U147" s="195"/>
      <c r="V147" s="195"/>
      <c r="W147" s="196"/>
      <c r="X147" s="196"/>
      <c r="Y147" s="196"/>
      <c r="Z147" s="196"/>
      <c r="AA147" s="195"/>
      <c r="AB147" s="195"/>
      <c r="AC147" s="195"/>
      <c r="AD147" s="195"/>
    </row>
    <row r="148" spans="1:30" x14ac:dyDescent="0.2">
      <c r="B148" s="195"/>
      <c r="C148" s="195"/>
      <c r="D148" s="195"/>
      <c r="E148" s="195"/>
      <c r="F148" s="195"/>
      <c r="G148" s="195"/>
      <c r="H148" s="195"/>
      <c r="I148" s="195"/>
      <c r="J148" s="155"/>
      <c r="K148" s="155"/>
      <c r="L148" s="155"/>
      <c r="M148" s="155"/>
      <c r="N148" s="155"/>
      <c r="O148" s="195"/>
      <c r="P148" s="195"/>
      <c r="Q148" s="195"/>
      <c r="R148" s="195"/>
      <c r="S148" s="195"/>
      <c r="T148" s="195"/>
      <c r="U148" s="195"/>
      <c r="V148" s="195"/>
      <c r="W148" s="196"/>
      <c r="X148" s="196"/>
      <c r="Y148" s="196"/>
      <c r="Z148" s="196"/>
      <c r="AA148" s="195"/>
      <c r="AB148" s="195"/>
      <c r="AC148" s="195"/>
      <c r="AD148" s="195"/>
    </row>
    <row r="149" spans="1:30" x14ac:dyDescent="0.2">
      <c r="B149" s="195"/>
      <c r="C149" s="195"/>
      <c r="D149" s="195"/>
      <c r="E149" s="195"/>
      <c r="F149" s="195"/>
      <c r="G149" s="195"/>
      <c r="H149" s="195"/>
      <c r="I149" s="195"/>
      <c r="J149" s="155"/>
      <c r="K149" s="155"/>
      <c r="L149" s="155"/>
      <c r="M149" s="155"/>
      <c r="N149" s="155"/>
      <c r="O149" s="195"/>
      <c r="P149" s="195"/>
      <c r="Q149" s="195"/>
      <c r="R149" s="195"/>
      <c r="S149" s="195"/>
      <c r="T149" s="195"/>
      <c r="U149" s="195"/>
      <c r="V149" s="195"/>
      <c r="W149" s="196"/>
      <c r="X149" s="196"/>
      <c r="Y149" s="196"/>
      <c r="Z149" s="196"/>
      <c r="AA149" s="195"/>
      <c r="AB149" s="195"/>
      <c r="AC149" s="195"/>
      <c r="AD149" s="195"/>
    </row>
    <row r="150" spans="1:30" x14ac:dyDescent="0.2">
      <c r="B150" s="195"/>
      <c r="C150" s="195"/>
      <c r="D150" s="195"/>
      <c r="E150" s="195"/>
      <c r="F150" s="195"/>
      <c r="G150" s="195"/>
      <c r="H150" s="195"/>
      <c r="I150" s="195"/>
      <c r="J150" s="155"/>
      <c r="K150" s="155"/>
      <c r="L150" s="155"/>
      <c r="M150" s="155"/>
      <c r="N150" s="155"/>
      <c r="O150" s="195"/>
      <c r="P150" s="195"/>
      <c r="Q150" s="195"/>
      <c r="R150" s="195"/>
      <c r="S150" s="195"/>
      <c r="T150" s="195"/>
      <c r="U150" s="195"/>
      <c r="V150" s="195"/>
      <c r="W150" s="196"/>
      <c r="X150" s="196"/>
      <c r="Y150" s="196"/>
      <c r="Z150" s="196"/>
      <c r="AA150" s="195"/>
      <c r="AB150" s="195"/>
      <c r="AC150" s="195"/>
      <c r="AD150" s="195"/>
    </row>
    <row r="151" spans="1:30" x14ac:dyDescent="0.2">
      <c r="B151" s="195"/>
      <c r="C151" s="195"/>
      <c r="D151" s="195"/>
      <c r="E151" s="195"/>
      <c r="F151" s="195"/>
      <c r="G151" s="195"/>
      <c r="H151" s="195"/>
      <c r="I151" s="195"/>
      <c r="J151" s="155"/>
      <c r="K151" s="155"/>
      <c r="L151" s="155"/>
      <c r="M151" s="155"/>
      <c r="N151" s="155"/>
      <c r="O151" s="195"/>
      <c r="P151" s="195"/>
      <c r="Q151" s="195"/>
      <c r="R151" s="195"/>
      <c r="S151" s="195"/>
      <c r="T151" s="195"/>
      <c r="U151" s="195"/>
      <c r="V151" s="195"/>
      <c r="W151" s="196"/>
      <c r="X151" s="196"/>
      <c r="Y151" s="196"/>
      <c r="Z151" s="196"/>
      <c r="AA151" s="195"/>
      <c r="AB151" s="195"/>
      <c r="AC151" s="195"/>
      <c r="AD151" s="195"/>
    </row>
    <row r="152" spans="1:30" x14ac:dyDescent="0.2">
      <c r="B152" s="195"/>
      <c r="C152" s="195"/>
      <c r="D152" s="195"/>
      <c r="E152" s="195"/>
      <c r="F152" s="195"/>
      <c r="G152" s="195"/>
      <c r="H152" s="195"/>
      <c r="I152" s="195"/>
      <c r="J152" s="155"/>
      <c r="K152" s="155"/>
      <c r="L152" s="155"/>
      <c r="M152" s="155"/>
      <c r="N152" s="155"/>
      <c r="O152" s="195"/>
      <c r="P152" s="195"/>
      <c r="Q152" s="195"/>
      <c r="R152" s="195"/>
      <c r="S152" s="195"/>
      <c r="T152" s="195"/>
      <c r="U152" s="195"/>
      <c r="V152" s="195"/>
      <c r="W152" s="196"/>
      <c r="X152" s="196"/>
      <c r="Y152" s="196"/>
      <c r="Z152" s="196"/>
      <c r="AA152" s="195"/>
      <c r="AB152" s="195"/>
      <c r="AC152" s="195"/>
      <c r="AD152" s="195"/>
    </row>
    <row r="153" spans="1:30" x14ac:dyDescent="0.2">
      <c r="B153" s="195"/>
      <c r="C153" s="195"/>
      <c r="D153" s="195"/>
      <c r="E153" s="195"/>
      <c r="F153" s="195"/>
      <c r="G153" s="195"/>
      <c r="H153" s="195"/>
      <c r="I153" s="195"/>
      <c r="J153" s="155"/>
      <c r="K153" s="155"/>
      <c r="L153" s="155"/>
      <c r="M153" s="155"/>
      <c r="N153" s="155"/>
      <c r="O153" s="195"/>
      <c r="P153" s="195"/>
      <c r="Q153" s="195"/>
      <c r="R153" s="195"/>
      <c r="S153" s="195"/>
      <c r="T153" s="195"/>
      <c r="U153" s="195"/>
      <c r="V153" s="195"/>
      <c r="W153" s="196"/>
      <c r="X153" s="196"/>
      <c r="Y153" s="196"/>
      <c r="Z153" s="196"/>
      <c r="AA153" s="195"/>
      <c r="AB153" s="195"/>
      <c r="AC153" s="195"/>
      <c r="AD153" s="195"/>
    </row>
    <row r="154" spans="1:30" x14ac:dyDescent="0.2">
      <c r="B154" s="195"/>
      <c r="C154" s="195"/>
      <c r="D154" s="195"/>
      <c r="E154" s="195"/>
      <c r="F154" s="195"/>
      <c r="G154" s="195"/>
      <c r="H154" s="195"/>
      <c r="I154" s="195"/>
      <c r="J154" s="155"/>
      <c r="K154" s="155"/>
      <c r="L154" s="155"/>
      <c r="M154" s="155"/>
      <c r="N154" s="155"/>
      <c r="O154" s="195"/>
      <c r="P154" s="195"/>
      <c r="Q154" s="195"/>
      <c r="R154" s="195"/>
      <c r="S154" s="195"/>
      <c r="T154" s="195"/>
      <c r="U154" s="195"/>
      <c r="V154" s="195"/>
      <c r="W154" s="196"/>
      <c r="X154" s="196"/>
      <c r="Y154" s="196"/>
      <c r="Z154" s="196"/>
      <c r="AA154" s="195"/>
      <c r="AB154" s="195"/>
      <c r="AC154" s="195"/>
      <c r="AD154" s="195"/>
    </row>
    <row r="155" spans="1:30" x14ac:dyDescent="0.2">
      <c r="B155" s="195"/>
      <c r="C155" s="195"/>
      <c r="D155" s="195"/>
      <c r="E155" s="195"/>
      <c r="F155" s="195"/>
      <c r="G155" s="195"/>
      <c r="H155" s="195"/>
      <c r="I155" s="195"/>
      <c r="J155" s="155"/>
      <c r="K155" s="155"/>
      <c r="L155" s="155"/>
      <c r="M155" s="155"/>
      <c r="N155" s="155"/>
      <c r="O155" s="195"/>
      <c r="P155" s="195"/>
      <c r="Q155" s="195"/>
      <c r="R155" s="195"/>
      <c r="S155" s="195"/>
      <c r="T155" s="195"/>
      <c r="U155" s="195"/>
      <c r="V155" s="195"/>
      <c r="W155" s="196"/>
      <c r="X155" s="196"/>
      <c r="Y155" s="196"/>
      <c r="Z155" s="196"/>
      <c r="AA155" s="195"/>
      <c r="AB155" s="195"/>
      <c r="AC155" s="195"/>
      <c r="AD155" s="195"/>
    </row>
    <row r="156" spans="1:30" ht="3.75" customHeight="1" x14ac:dyDescent="0.2"/>
    <row r="157" spans="1:30" x14ac:dyDescent="0.2">
      <c r="A157" s="4">
        <f>+A143+1</f>
        <v>29</v>
      </c>
      <c r="B157" s="193" t="s">
        <v>126</v>
      </c>
      <c r="C157" s="193"/>
      <c r="D157" s="193"/>
      <c r="E157" s="193"/>
      <c r="F157" s="193"/>
      <c r="G157" s="193"/>
      <c r="H157" s="193"/>
      <c r="I157" s="193"/>
    </row>
    <row r="158" spans="1:30" ht="15" customHeight="1" x14ac:dyDescent="0.2">
      <c r="B158" s="194" t="s">
        <v>127</v>
      </c>
      <c r="C158" s="194"/>
      <c r="D158" s="194"/>
      <c r="E158" s="194"/>
      <c r="F158" s="194"/>
      <c r="G158" s="194"/>
      <c r="H158" s="194"/>
      <c r="I158" s="194"/>
      <c r="J158" s="194"/>
      <c r="K158" s="194"/>
      <c r="L158" s="194" t="s">
        <v>134</v>
      </c>
      <c r="M158" s="194"/>
      <c r="N158" s="194"/>
      <c r="O158" s="194"/>
      <c r="P158" s="194"/>
      <c r="Q158" s="194" t="s">
        <v>128</v>
      </c>
      <c r="R158" s="194"/>
      <c r="S158" s="194"/>
      <c r="T158" s="194"/>
      <c r="U158" s="194" t="s">
        <v>124</v>
      </c>
      <c r="V158" s="194"/>
      <c r="W158" s="194"/>
      <c r="X158" s="194"/>
      <c r="Y158" s="194"/>
    </row>
    <row r="159" spans="1:30" x14ac:dyDescent="0.2">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row>
    <row r="160" spans="1:30" x14ac:dyDescent="0.2">
      <c r="B160" s="197"/>
      <c r="C160" s="197"/>
      <c r="D160" s="197"/>
      <c r="E160" s="197"/>
      <c r="F160" s="197"/>
      <c r="G160" s="197"/>
      <c r="H160" s="197"/>
      <c r="I160" s="197"/>
      <c r="J160" s="197"/>
      <c r="K160" s="197"/>
      <c r="L160" s="130"/>
      <c r="M160" s="130"/>
      <c r="N160" s="130"/>
      <c r="O160" s="130"/>
      <c r="P160" s="130"/>
      <c r="Q160" s="130"/>
      <c r="R160" s="130"/>
      <c r="S160" s="130"/>
      <c r="T160" s="130"/>
      <c r="U160" s="154"/>
      <c r="V160" s="154"/>
      <c r="W160" s="154"/>
      <c r="X160" s="154"/>
      <c r="Y160" s="154"/>
    </row>
    <row r="161" spans="2:25" x14ac:dyDescent="0.2">
      <c r="B161" s="197"/>
      <c r="C161" s="197"/>
      <c r="D161" s="197"/>
      <c r="E161" s="197"/>
      <c r="F161" s="197"/>
      <c r="G161" s="197"/>
      <c r="H161" s="197"/>
      <c r="I161" s="197"/>
      <c r="J161" s="197"/>
      <c r="K161" s="197"/>
      <c r="L161" s="130"/>
      <c r="M161" s="130"/>
      <c r="N161" s="130"/>
      <c r="O161" s="130"/>
      <c r="P161" s="130"/>
      <c r="Q161" s="130"/>
      <c r="R161" s="130"/>
      <c r="S161" s="130"/>
      <c r="T161" s="130"/>
      <c r="U161" s="154"/>
      <c r="V161" s="154"/>
      <c r="W161" s="154"/>
      <c r="X161" s="154"/>
      <c r="Y161" s="154"/>
    </row>
    <row r="162" spans="2:25" x14ac:dyDescent="0.2">
      <c r="B162" s="197"/>
      <c r="C162" s="197"/>
      <c r="D162" s="197"/>
      <c r="E162" s="197"/>
      <c r="F162" s="197"/>
      <c r="G162" s="197"/>
      <c r="H162" s="197"/>
      <c r="I162" s="197"/>
      <c r="J162" s="197"/>
      <c r="K162" s="197"/>
      <c r="L162" s="130"/>
      <c r="M162" s="130"/>
      <c r="N162" s="130"/>
      <c r="O162" s="130"/>
      <c r="P162" s="130"/>
      <c r="Q162" s="130"/>
      <c r="R162" s="130"/>
      <c r="S162" s="130"/>
      <c r="T162" s="130"/>
      <c r="U162" s="154"/>
      <c r="V162" s="154"/>
      <c r="W162" s="154"/>
      <c r="X162" s="154"/>
      <c r="Y162" s="154"/>
    </row>
    <row r="163" spans="2:25" x14ac:dyDescent="0.2">
      <c r="B163" s="197"/>
      <c r="C163" s="197"/>
      <c r="D163" s="197"/>
      <c r="E163" s="197"/>
      <c r="F163" s="197"/>
      <c r="G163" s="197"/>
      <c r="H163" s="197"/>
      <c r="I163" s="197"/>
      <c r="J163" s="197"/>
      <c r="K163" s="197"/>
      <c r="L163" s="130"/>
      <c r="M163" s="130"/>
      <c r="N163" s="130"/>
      <c r="O163" s="130"/>
      <c r="P163" s="130"/>
      <c r="Q163" s="130"/>
      <c r="R163" s="130"/>
      <c r="S163" s="130"/>
      <c r="T163" s="130"/>
      <c r="U163" s="154"/>
      <c r="V163" s="154"/>
      <c r="W163" s="154"/>
      <c r="X163" s="154"/>
      <c r="Y163" s="154"/>
    </row>
    <row r="164" spans="2:25" x14ac:dyDescent="0.2">
      <c r="B164" s="197"/>
      <c r="C164" s="197"/>
      <c r="D164" s="197"/>
      <c r="E164" s="197"/>
      <c r="F164" s="197"/>
      <c r="G164" s="197"/>
      <c r="H164" s="197"/>
      <c r="I164" s="197"/>
      <c r="J164" s="197"/>
      <c r="K164" s="197"/>
      <c r="L164" s="130"/>
      <c r="M164" s="130"/>
      <c r="N164" s="130"/>
      <c r="O164" s="130"/>
      <c r="P164" s="130"/>
      <c r="Q164" s="130"/>
      <c r="R164" s="130"/>
      <c r="S164" s="130"/>
      <c r="T164" s="130"/>
      <c r="U164" s="154"/>
      <c r="V164" s="154"/>
      <c r="W164" s="154"/>
      <c r="X164" s="154"/>
      <c r="Y164" s="154"/>
    </row>
    <row r="165" spans="2:25" x14ac:dyDescent="0.2">
      <c r="B165" s="197"/>
      <c r="C165" s="197"/>
      <c r="D165" s="197"/>
      <c r="E165" s="197"/>
      <c r="F165" s="197"/>
      <c r="G165" s="197"/>
      <c r="H165" s="197"/>
      <c r="I165" s="197"/>
      <c r="J165" s="197"/>
      <c r="K165" s="197"/>
      <c r="L165" s="130"/>
      <c r="M165" s="130"/>
      <c r="N165" s="130"/>
      <c r="O165" s="130"/>
      <c r="P165" s="130"/>
      <c r="Q165" s="130"/>
      <c r="R165" s="130"/>
      <c r="S165" s="130"/>
      <c r="T165" s="130"/>
      <c r="U165" s="154"/>
      <c r="V165" s="154"/>
      <c r="W165" s="154"/>
      <c r="X165" s="154"/>
      <c r="Y165" s="154"/>
    </row>
    <row r="166" spans="2:25" x14ac:dyDescent="0.2">
      <c r="B166" s="197"/>
      <c r="C166" s="197"/>
      <c r="D166" s="197"/>
      <c r="E166" s="197"/>
      <c r="F166" s="197"/>
      <c r="G166" s="197"/>
      <c r="H166" s="197"/>
      <c r="I166" s="197"/>
      <c r="J166" s="197"/>
      <c r="K166" s="197"/>
      <c r="L166" s="130"/>
      <c r="M166" s="130"/>
      <c r="N166" s="130"/>
      <c r="O166" s="130"/>
      <c r="P166" s="130"/>
      <c r="Q166" s="130"/>
      <c r="R166" s="130"/>
      <c r="S166" s="130"/>
      <c r="T166" s="130"/>
      <c r="U166" s="154"/>
      <c r="V166" s="154"/>
      <c r="W166" s="154"/>
      <c r="X166" s="154"/>
      <c r="Y166" s="154"/>
    </row>
    <row r="167" spans="2:25" x14ac:dyDescent="0.2">
      <c r="B167" s="197"/>
      <c r="C167" s="197"/>
      <c r="D167" s="197"/>
      <c r="E167" s="197"/>
      <c r="F167" s="197"/>
      <c r="G167" s="197"/>
      <c r="H167" s="197"/>
      <c r="I167" s="197"/>
      <c r="J167" s="197"/>
      <c r="K167" s="197"/>
      <c r="L167" s="130"/>
      <c r="M167" s="130"/>
      <c r="N167" s="130"/>
      <c r="O167" s="130"/>
      <c r="P167" s="130"/>
      <c r="Q167" s="130"/>
      <c r="R167" s="130"/>
      <c r="S167" s="130"/>
      <c r="T167" s="130"/>
      <c r="U167" s="154"/>
      <c r="V167" s="154"/>
      <c r="W167" s="154"/>
      <c r="X167" s="154"/>
      <c r="Y167" s="154"/>
    </row>
    <row r="168" spans="2:25" x14ac:dyDescent="0.2">
      <c r="B168" s="197"/>
      <c r="C168" s="197"/>
      <c r="D168" s="197"/>
      <c r="E168" s="197"/>
      <c r="F168" s="197"/>
      <c r="G168" s="197"/>
      <c r="H168" s="197"/>
      <c r="I168" s="197"/>
      <c r="J168" s="197"/>
      <c r="K168" s="197"/>
      <c r="L168" s="130"/>
      <c r="M168" s="130"/>
      <c r="N168" s="130"/>
      <c r="O168" s="130"/>
      <c r="P168" s="130"/>
      <c r="Q168" s="130"/>
      <c r="R168" s="130"/>
      <c r="S168" s="130"/>
      <c r="T168" s="130"/>
      <c r="U168" s="154"/>
      <c r="V168" s="154"/>
      <c r="W168" s="154"/>
      <c r="X168" s="154"/>
      <c r="Y168" s="154"/>
    </row>
    <row r="169" spans="2:25" x14ac:dyDescent="0.2">
      <c r="B169" s="197"/>
      <c r="C169" s="197"/>
      <c r="D169" s="197"/>
      <c r="E169" s="197"/>
      <c r="F169" s="197"/>
      <c r="G169" s="197"/>
      <c r="H169" s="197"/>
      <c r="I169" s="197"/>
      <c r="J169" s="197"/>
      <c r="K169" s="197"/>
      <c r="L169" s="130"/>
      <c r="M169" s="130"/>
      <c r="N169" s="130"/>
      <c r="O169" s="130"/>
      <c r="P169" s="130"/>
      <c r="Q169" s="130"/>
      <c r="R169" s="130"/>
      <c r="S169" s="130"/>
      <c r="T169" s="130"/>
      <c r="U169" s="154"/>
      <c r="V169" s="154"/>
      <c r="W169" s="154"/>
      <c r="X169" s="154"/>
      <c r="Y169" s="154"/>
    </row>
    <row r="170" spans="2:25" x14ac:dyDescent="0.2">
      <c r="B170" s="197"/>
      <c r="C170" s="197"/>
      <c r="D170" s="197"/>
      <c r="E170" s="197"/>
      <c r="F170" s="197"/>
      <c r="G170" s="197"/>
      <c r="H170" s="197"/>
      <c r="I170" s="197"/>
      <c r="J170" s="197"/>
      <c r="K170" s="197"/>
      <c r="L170" s="130"/>
      <c r="M170" s="130"/>
      <c r="N170" s="130"/>
      <c r="O170" s="130"/>
      <c r="P170" s="130"/>
      <c r="Q170" s="130"/>
      <c r="R170" s="130"/>
      <c r="S170" s="130"/>
      <c r="T170" s="130"/>
      <c r="U170" s="154"/>
      <c r="V170" s="154"/>
      <c r="W170" s="154"/>
      <c r="X170" s="154"/>
      <c r="Y170" s="154"/>
    </row>
    <row r="171" spans="2:25" x14ac:dyDescent="0.2">
      <c r="B171" s="197"/>
      <c r="C171" s="197"/>
      <c r="D171" s="197"/>
      <c r="E171" s="197"/>
      <c r="F171" s="197"/>
      <c r="G171" s="197"/>
      <c r="H171" s="197"/>
      <c r="I171" s="197"/>
      <c r="J171" s="197"/>
      <c r="K171" s="197"/>
      <c r="L171" s="130"/>
      <c r="M171" s="130"/>
      <c r="N171" s="130"/>
      <c r="O171" s="130"/>
      <c r="P171" s="130"/>
      <c r="Q171" s="130"/>
      <c r="R171" s="130"/>
      <c r="S171" s="130"/>
      <c r="T171" s="130"/>
      <c r="U171" s="154"/>
      <c r="V171" s="154"/>
      <c r="W171" s="154"/>
      <c r="X171" s="154"/>
      <c r="Y171" s="154"/>
    </row>
    <row r="172" spans="2:25" x14ac:dyDescent="0.2">
      <c r="B172" s="197"/>
      <c r="C172" s="197"/>
      <c r="D172" s="197"/>
      <c r="E172" s="197"/>
      <c r="F172" s="197"/>
      <c r="G172" s="197"/>
      <c r="H172" s="197"/>
      <c r="I172" s="197"/>
      <c r="J172" s="197"/>
      <c r="K172" s="197"/>
      <c r="L172" s="130"/>
      <c r="M172" s="130"/>
      <c r="N172" s="130"/>
      <c r="O172" s="130"/>
      <c r="P172" s="130"/>
      <c r="Q172" s="130"/>
      <c r="R172" s="130"/>
      <c r="S172" s="130"/>
      <c r="T172" s="130"/>
      <c r="U172" s="154"/>
      <c r="V172" s="154"/>
      <c r="W172" s="154"/>
      <c r="X172" s="154"/>
      <c r="Y172" s="154"/>
    </row>
    <row r="173" spans="2:25" x14ac:dyDescent="0.2">
      <c r="B173" s="197"/>
      <c r="C173" s="197"/>
      <c r="D173" s="197"/>
      <c r="E173" s="197"/>
      <c r="F173" s="197"/>
      <c r="G173" s="197"/>
      <c r="H173" s="197"/>
      <c r="I173" s="197"/>
      <c r="J173" s="197"/>
      <c r="K173" s="197"/>
      <c r="L173" s="130"/>
      <c r="M173" s="130"/>
      <c r="N173" s="130"/>
      <c r="O173" s="130"/>
      <c r="P173" s="130"/>
      <c r="Q173" s="130"/>
      <c r="R173" s="130"/>
      <c r="S173" s="130"/>
      <c r="T173" s="130"/>
      <c r="U173" s="154"/>
      <c r="V173" s="154"/>
      <c r="W173" s="154"/>
      <c r="X173" s="154"/>
      <c r="Y173" s="154"/>
    </row>
    <row r="174" spans="2:25" x14ac:dyDescent="0.2">
      <c r="B174" s="197"/>
      <c r="C174" s="197"/>
      <c r="D174" s="197"/>
      <c r="E174" s="197"/>
      <c r="F174" s="197"/>
      <c r="G174" s="197"/>
      <c r="H174" s="197"/>
      <c r="I174" s="197"/>
      <c r="J174" s="197"/>
      <c r="K174" s="197"/>
      <c r="L174" s="130"/>
      <c r="M174" s="130"/>
      <c r="N174" s="130"/>
      <c r="O174" s="130"/>
      <c r="P174" s="130"/>
      <c r="Q174" s="130"/>
      <c r="R174" s="130"/>
      <c r="S174" s="130"/>
      <c r="T174" s="130"/>
      <c r="U174" s="154"/>
      <c r="V174" s="154"/>
      <c r="W174" s="154"/>
      <c r="X174" s="154"/>
      <c r="Y174" s="154"/>
    </row>
    <row r="175" spans="2:25" x14ac:dyDescent="0.2">
      <c r="B175" s="197"/>
      <c r="C175" s="197"/>
      <c r="D175" s="197"/>
      <c r="E175" s="197"/>
      <c r="F175" s="197"/>
      <c r="G175" s="197"/>
      <c r="H175" s="197"/>
      <c r="I175" s="197"/>
      <c r="J175" s="197"/>
      <c r="K175" s="197"/>
      <c r="L175" s="130"/>
      <c r="M175" s="130"/>
      <c r="N175" s="130"/>
      <c r="O175" s="130"/>
      <c r="P175" s="130"/>
      <c r="Q175" s="130"/>
      <c r="R175" s="130"/>
      <c r="S175" s="130"/>
      <c r="T175" s="130"/>
      <c r="U175" s="154"/>
      <c r="V175" s="154"/>
      <c r="W175" s="154"/>
      <c r="X175" s="154"/>
      <c r="Y175" s="154"/>
    </row>
    <row r="176" spans="2:25" ht="3.75" customHeight="1" x14ac:dyDescent="0.2"/>
    <row r="177" spans="1:27" x14ac:dyDescent="0.2">
      <c r="A177" s="4">
        <f>+A157+1</f>
        <v>30</v>
      </c>
      <c r="B177" s="193" t="s">
        <v>130</v>
      </c>
      <c r="C177" s="193"/>
      <c r="D177" s="193"/>
      <c r="E177" s="193"/>
      <c r="F177" s="193"/>
      <c r="G177" s="193"/>
      <c r="H177" s="193"/>
      <c r="I177" s="193"/>
      <c r="J177" s="193"/>
      <c r="K177" s="193"/>
      <c r="L177" s="193"/>
      <c r="M177" s="193"/>
      <c r="N177" s="193"/>
      <c r="O177" s="193"/>
    </row>
    <row r="178" spans="1:27" x14ac:dyDescent="0.2">
      <c r="B178" s="136" t="s">
        <v>135</v>
      </c>
      <c r="C178" s="136"/>
      <c r="D178" s="136"/>
      <c r="E178" s="136"/>
      <c r="F178" s="136"/>
      <c r="G178" s="136"/>
      <c r="H178" s="136"/>
      <c r="I178" s="136"/>
      <c r="J178" s="136"/>
      <c r="K178" s="136"/>
      <c r="L178" s="136"/>
      <c r="M178" s="136"/>
      <c r="N178" s="136" t="s">
        <v>131</v>
      </c>
      <c r="O178" s="136"/>
      <c r="P178" s="136"/>
      <c r="Q178" s="136"/>
      <c r="R178" s="136" t="s">
        <v>106</v>
      </c>
      <c r="S178" s="136"/>
      <c r="T178" s="136"/>
      <c r="U178" s="136"/>
      <c r="V178" s="136"/>
      <c r="W178" s="136"/>
    </row>
    <row r="179" spans="1:27" x14ac:dyDescent="0.2">
      <c r="B179" s="130"/>
      <c r="C179" s="130"/>
      <c r="D179" s="130"/>
      <c r="E179" s="130"/>
      <c r="F179" s="130"/>
      <c r="G179" s="130"/>
      <c r="H179" s="130"/>
      <c r="I179" s="130"/>
      <c r="J179" s="130"/>
      <c r="K179" s="130"/>
      <c r="L179" s="130"/>
      <c r="M179" s="130"/>
      <c r="N179" s="130"/>
      <c r="O179" s="130"/>
      <c r="P179" s="130"/>
      <c r="Q179" s="130"/>
      <c r="R179" s="154"/>
      <c r="S179" s="154"/>
      <c r="T179" s="154"/>
      <c r="U179" s="154"/>
      <c r="V179" s="154"/>
      <c r="W179" s="154"/>
    </row>
    <row r="180" spans="1:27" x14ac:dyDescent="0.2">
      <c r="B180" s="130"/>
      <c r="C180" s="130"/>
      <c r="D180" s="130"/>
      <c r="E180" s="130"/>
      <c r="F180" s="130"/>
      <c r="G180" s="130"/>
      <c r="H180" s="130"/>
      <c r="I180" s="130"/>
      <c r="J180" s="130"/>
      <c r="K180" s="130"/>
      <c r="L180" s="130"/>
      <c r="M180" s="130"/>
      <c r="N180" s="130"/>
      <c r="O180" s="130"/>
      <c r="P180" s="130"/>
      <c r="Q180" s="130"/>
      <c r="R180" s="154"/>
      <c r="S180" s="154"/>
      <c r="T180" s="154"/>
      <c r="U180" s="154"/>
      <c r="V180" s="154"/>
      <c r="W180" s="154"/>
    </row>
    <row r="181" spans="1:27" x14ac:dyDescent="0.2">
      <c r="B181" s="130"/>
      <c r="C181" s="130"/>
      <c r="D181" s="130"/>
      <c r="E181" s="130"/>
      <c r="F181" s="130"/>
      <c r="G181" s="130"/>
      <c r="H181" s="130"/>
      <c r="I181" s="130"/>
      <c r="J181" s="130"/>
      <c r="K181" s="130"/>
      <c r="L181" s="130"/>
      <c r="M181" s="130"/>
      <c r="N181" s="130"/>
      <c r="O181" s="130"/>
      <c r="P181" s="130"/>
      <c r="Q181" s="130"/>
      <c r="R181" s="154"/>
      <c r="S181" s="154"/>
      <c r="T181" s="154"/>
      <c r="U181" s="154"/>
      <c r="V181" s="154"/>
      <c r="W181" s="154"/>
    </row>
    <row r="182" spans="1:27" x14ac:dyDescent="0.2">
      <c r="B182" s="130"/>
      <c r="C182" s="130"/>
      <c r="D182" s="130"/>
      <c r="E182" s="130"/>
      <c r="F182" s="130"/>
      <c r="G182" s="130"/>
      <c r="H182" s="130"/>
      <c r="I182" s="130"/>
      <c r="J182" s="130"/>
      <c r="K182" s="130"/>
      <c r="L182" s="130"/>
      <c r="M182" s="130"/>
      <c r="N182" s="130"/>
      <c r="O182" s="130"/>
      <c r="P182" s="130"/>
      <c r="Q182" s="130"/>
      <c r="R182" s="154"/>
      <c r="S182" s="154"/>
      <c r="T182" s="154"/>
      <c r="U182" s="154"/>
      <c r="V182" s="154"/>
      <c r="W182" s="154"/>
    </row>
    <row r="183" spans="1:27" x14ac:dyDescent="0.2">
      <c r="B183" s="130"/>
      <c r="C183" s="130"/>
      <c r="D183" s="130"/>
      <c r="E183" s="130"/>
      <c r="F183" s="130"/>
      <c r="G183" s="130"/>
      <c r="H183" s="130"/>
      <c r="I183" s="130"/>
      <c r="J183" s="130"/>
      <c r="K183" s="130"/>
      <c r="L183" s="130"/>
      <c r="M183" s="130"/>
      <c r="N183" s="130"/>
      <c r="O183" s="130"/>
      <c r="P183" s="130"/>
      <c r="Q183" s="130"/>
      <c r="R183" s="154"/>
      <c r="S183" s="154"/>
      <c r="T183" s="154"/>
      <c r="U183" s="154"/>
      <c r="V183" s="154"/>
      <c r="W183" s="154"/>
    </row>
    <row r="184" spans="1:27" x14ac:dyDescent="0.2">
      <c r="B184" s="130"/>
      <c r="C184" s="130"/>
      <c r="D184" s="130"/>
      <c r="E184" s="130"/>
      <c r="F184" s="130"/>
      <c r="G184" s="130"/>
      <c r="H184" s="130"/>
      <c r="I184" s="130"/>
      <c r="J184" s="130"/>
      <c r="K184" s="130"/>
      <c r="L184" s="130"/>
      <c r="M184" s="130"/>
      <c r="N184" s="130"/>
      <c r="O184" s="130"/>
      <c r="P184" s="130"/>
      <c r="Q184" s="130"/>
      <c r="R184" s="154"/>
      <c r="S184" s="154"/>
      <c r="T184" s="154"/>
      <c r="U184" s="154"/>
      <c r="V184" s="154"/>
      <c r="W184" s="154"/>
    </row>
    <row r="185" spans="1:27" x14ac:dyDescent="0.2">
      <c r="B185" s="130"/>
      <c r="C185" s="130"/>
      <c r="D185" s="130"/>
      <c r="E185" s="130"/>
      <c r="F185" s="130"/>
      <c r="G185" s="130"/>
      <c r="H185" s="130"/>
      <c r="I185" s="130"/>
      <c r="J185" s="130"/>
      <c r="K185" s="130"/>
      <c r="L185" s="130"/>
      <c r="M185" s="130"/>
      <c r="N185" s="130"/>
      <c r="O185" s="130"/>
      <c r="P185" s="130"/>
      <c r="Q185" s="130"/>
      <c r="R185" s="154"/>
      <c r="S185" s="154"/>
      <c r="T185" s="154"/>
      <c r="U185" s="154"/>
      <c r="V185" s="154"/>
      <c r="W185" s="154"/>
    </row>
    <row r="186" spans="1:27" ht="3.75" customHeight="1" x14ac:dyDescent="0.2"/>
    <row r="187" spans="1:27" x14ac:dyDescent="0.2">
      <c r="A187" s="4">
        <f>+A177+1</f>
        <v>31</v>
      </c>
      <c r="B187" s="126" t="s">
        <v>132</v>
      </c>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row>
    <row r="188" spans="1:27" ht="12" customHeight="1" x14ac:dyDescent="0.2">
      <c r="B188" s="194" t="s">
        <v>136</v>
      </c>
      <c r="C188" s="194"/>
      <c r="D188" s="194"/>
      <c r="E188" s="194"/>
      <c r="F188" s="194"/>
      <c r="G188" s="194"/>
      <c r="H188" s="194"/>
      <c r="I188" s="194"/>
      <c r="J188" s="194"/>
      <c r="K188" s="194"/>
      <c r="L188" s="194"/>
      <c r="M188" s="194"/>
      <c r="N188" s="198" t="s">
        <v>133</v>
      </c>
      <c r="O188" s="198"/>
      <c r="P188" s="198"/>
      <c r="Q188" s="198"/>
      <c r="R188" s="198"/>
      <c r="S188" s="198"/>
    </row>
    <row r="189" spans="1:27" x14ac:dyDescent="0.2">
      <c r="B189" s="194"/>
      <c r="C189" s="194"/>
      <c r="D189" s="194"/>
      <c r="E189" s="194"/>
      <c r="F189" s="194"/>
      <c r="G189" s="194"/>
      <c r="H189" s="194"/>
      <c r="I189" s="194"/>
      <c r="J189" s="194"/>
      <c r="K189" s="194"/>
      <c r="L189" s="194"/>
      <c r="M189" s="194"/>
      <c r="N189" s="198"/>
      <c r="O189" s="198"/>
      <c r="P189" s="198"/>
      <c r="Q189" s="198"/>
      <c r="R189" s="198"/>
      <c r="S189" s="198"/>
    </row>
    <row r="190" spans="1:27" x14ac:dyDescent="0.2">
      <c r="B190" s="130"/>
      <c r="C190" s="130"/>
      <c r="D190" s="130"/>
      <c r="E190" s="130"/>
      <c r="F190" s="130"/>
      <c r="G190" s="130"/>
      <c r="H190" s="130"/>
      <c r="I190" s="130"/>
      <c r="J190" s="130"/>
      <c r="K190" s="130"/>
      <c r="L190" s="130"/>
      <c r="M190" s="130"/>
      <c r="N190" s="154"/>
      <c r="O190" s="154"/>
      <c r="P190" s="154"/>
      <c r="Q190" s="154"/>
      <c r="R190" s="154"/>
      <c r="S190" s="154"/>
    </row>
    <row r="191" spans="1:27" x14ac:dyDescent="0.2">
      <c r="B191" s="130"/>
      <c r="C191" s="130"/>
      <c r="D191" s="130"/>
      <c r="E191" s="130"/>
      <c r="F191" s="130"/>
      <c r="G191" s="130"/>
      <c r="H191" s="130"/>
      <c r="I191" s="130"/>
      <c r="J191" s="130"/>
      <c r="K191" s="130"/>
      <c r="L191" s="130"/>
      <c r="M191" s="130"/>
      <c r="N191" s="154"/>
      <c r="O191" s="154"/>
      <c r="P191" s="154"/>
      <c r="Q191" s="154"/>
      <c r="R191" s="154"/>
      <c r="S191" s="154"/>
    </row>
    <row r="192" spans="1:27" x14ac:dyDescent="0.2">
      <c r="B192" s="130"/>
      <c r="C192" s="130"/>
      <c r="D192" s="130"/>
      <c r="E192" s="130"/>
      <c r="F192" s="130"/>
      <c r="G192" s="130"/>
      <c r="H192" s="130"/>
      <c r="I192" s="130"/>
      <c r="J192" s="130"/>
      <c r="K192" s="130"/>
      <c r="L192" s="130"/>
      <c r="M192" s="130"/>
      <c r="N192" s="154"/>
      <c r="O192" s="154"/>
      <c r="P192" s="154"/>
      <c r="Q192" s="154"/>
      <c r="R192" s="154"/>
      <c r="S192" s="154"/>
    </row>
    <row r="193" spans="1:30" x14ac:dyDescent="0.2">
      <c r="B193" s="130"/>
      <c r="C193" s="130"/>
      <c r="D193" s="130"/>
      <c r="E193" s="130"/>
      <c r="F193" s="130"/>
      <c r="G193" s="130"/>
      <c r="H193" s="130"/>
      <c r="I193" s="130"/>
      <c r="J193" s="130"/>
      <c r="K193" s="130"/>
      <c r="L193" s="130"/>
      <c r="M193" s="130"/>
      <c r="N193" s="154"/>
      <c r="O193" s="154"/>
      <c r="P193" s="154"/>
      <c r="Q193" s="154"/>
      <c r="R193" s="154"/>
      <c r="S193" s="154"/>
    </row>
    <row r="194" spans="1:30" ht="3.75" customHeight="1" x14ac:dyDescent="0.2"/>
    <row r="195" spans="1:30" ht="15" customHeight="1" x14ac:dyDescent="0.2">
      <c r="A195" s="200" t="s">
        <v>493</v>
      </c>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row>
    <row r="196" spans="1:30" x14ac:dyDescent="0.2">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row>
    <row r="197" spans="1:30" x14ac:dyDescent="0.2">
      <c r="A197" s="199" t="s">
        <v>137</v>
      </c>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row>
    <row r="198" spans="1:30" x14ac:dyDescent="0.2">
      <c r="A198" s="199" t="s">
        <v>494</v>
      </c>
      <c r="B198" s="199"/>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row>
    <row r="199" spans="1:30"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row>
    <row r="200" spans="1:30"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row>
    <row r="202" spans="1:30" x14ac:dyDescent="0.2">
      <c r="A202" s="4">
        <f>+A187+1</f>
        <v>32</v>
      </c>
      <c r="B202" s="126" t="s">
        <v>138</v>
      </c>
      <c r="C202" s="126"/>
      <c r="D202" s="126"/>
      <c r="E202" s="126"/>
      <c r="F202" s="126"/>
      <c r="G202" s="126"/>
      <c r="H202" s="126"/>
      <c r="I202" s="126"/>
      <c r="J202" s="126"/>
      <c r="K202" s="126"/>
      <c r="L202" s="126"/>
      <c r="M202" s="126"/>
      <c r="N202" s="126"/>
      <c r="O202" s="126"/>
      <c r="P202" s="126"/>
      <c r="Q202" s="126"/>
      <c r="R202" s="126"/>
      <c r="S202" s="126"/>
      <c r="T202" s="126"/>
      <c r="U202" s="126"/>
    </row>
    <row r="203" spans="1:30" x14ac:dyDescent="0.2">
      <c r="B203" s="201" t="s">
        <v>139</v>
      </c>
      <c r="C203" s="201"/>
      <c r="D203" s="201"/>
      <c r="E203" s="201"/>
      <c r="F203" s="201"/>
      <c r="G203" s="201"/>
      <c r="H203" s="201" t="s">
        <v>140</v>
      </c>
      <c r="I203" s="201"/>
      <c r="J203" s="201"/>
      <c r="K203" s="201"/>
      <c r="L203" s="201"/>
      <c r="M203" s="201"/>
      <c r="N203" s="201"/>
      <c r="O203" s="201" t="s">
        <v>141</v>
      </c>
      <c r="P203" s="201"/>
      <c r="Q203" s="201"/>
      <c r="R203" s="201"/>
      <c r="S203" s="201" t="s">
        <v>142</v>
      </c>
      <c r="T203" s="201"/>
      <c r="U203" s="201"/>
      <c r="V203" s="137"/>
      <c r="W203" s="137" t="s">
        <v>143</v>
      </c>
      <c r="X203" s="137"/>
      <c r="Y203" s="137"/>
      <c r="Z203" s="137"/>
      <c r="AA203" s="137" t="s">
        <v>144</v>
      </c>
      <c r="AB203" s="137"/>
      <c r="AC203" s="137"/>
      <c r="AD203" s="137"/>
    </row>
    <row r="204" spans="1:30" x14ac:dyDescent="0.2">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row>
    <row r="205" spans="1:30" x14ac:dyDescent="0.2">
      <c r="B205" s="130"/>
      <c r="C205" s="130"/>
      <c r="D205" s="130"/>
      <c r="E205" s="130"/>
      <c r="F205" s="130"/>
      <c r="G205" s="130"/>
      <c r="H205" s="130"/>
      <c r="I205" s="130"/>
      <c r="J205" s="130"/>
      <c r="K205" s="130"/>
      <c r="L205" s="130"/>
      <c r="M205" s="130"/>
      <c r="N205" s="130"/>
      <c r="O205" s="154"/>
      <c r="P205" s="154"/>
      <c r="Q205" s="154"/>
      <c r="R205" s="154"/>
      <c r="S205" s="154"/>
      <c r="T205" s="154"/>
      <c r="U205" s="154"/>
      <c r="V205" s="154"/>
      <c r="W205" s="154"/>
      <c r="X205" s="154"/>
      <c r="Y205" s="154"/>
      <c r="Z205" s="154"/>
      <c r="AA205" s="130"/>
      <c r="AB205" s="130"/>
      <c r="AC205" s="130"/>
      <c r="AD205" s="130"/>
    </row>
    <row r="206" spans="1:30" x14ac:dyDescent="0.2">
      <c r="B206" s="130"/>
      <c r="C206" s="130"/>
      <c r="D206" s="130"/>
      <c r="E206" s="130"/>
      <c r="F206" s="130"/>
      <c r="G206" s="130"/>
      <c r="H206" s="130"/>
      <c r="I206" s="130"/>
      <c r="J206" s="130"/>
      <c r="K206" s="130"/>
      <c r="L206" s="130"/>
      <c r="M206" s="130"/>
      <c r="N206" s="130"/>
      <c r="O206" s="154"/>
      <c r="P206" s="154"/>
      <c r="Q206" s="154"/>
      <c r="R206" s="154"/>
      <c r="S206" s="154"/>
      <c r="T206" s="154"/>
      <c r="U206" s="154"/>
      <c r="V206" s="154"/>
      <c r="W206" s="154"/>
      <c r="X206" s="154"/>
      <c r="Y206" s="154"/>
      <c r="Z206" s="154"/>
      <c r="AA206" s="130"/>
      <c r="AB206" s="130"/>
      <c r="AC206" s="130"/>
      <c r="AD206" s="130"/>
    </row>
    <row r="207" spans="1:30" x14ac:dyDescent="0.2">
      <c r="B207" s="130"/>
      <c r="C207" s="130"/>
      <c r="D207" s="130"/>
      <c r="E207" s="130"/>
      <c r="F207" s="130"/>
      <c r="G207" s="130"/>
      <c r="H207" s="130"/>
      <c r="I207" s="130"/>
      <c r="J207" s="130"/>
      <c r="K207" s="130"/>
      <c r="L207" s="130"/>
      <c r="M207" s="130"/>
      <c r="N207" s="130"/>
      <c r="O207" s="154"/>
      <c r="P207" s="154"/>
      <c r="Q207" s="154"/>
      <c r="R207" s="154"/>
      <c r="S207" s="154"/>
      <c r="T207" s="154"/>
      <c r="U207" s="154"/>
      <c r="V207" s="154"/>
      <c r="W207" s="154"/>
      <c r="X207" s="154"/>
      <c r="Y207" s="154"/>
      <c r="Z207" s="154"/>
      <c r="AA207" s="130"/>
      <c r="AB207" s="130"/>
      <c r="AC207" s="130"/>
      <c r="AD207" s="130"/>
    </row>
    <row r="208" spans="1:30" x14ac:dyDescent="0.2">
      <c r="B208" s="130"/>
      <c r="C208" s="130"/>
      <c r="D208" s="130"/>
      <c r="E208" s="130"/>
      <c r="F208" s="130"/>
      <c r="G208" s="130"/>
      <c r="H208" s="130"/>
      <c r="I208" s="130"/>
      <c r="J208" s="130"/>
      <c r="K208" s="130"/>
      <c r="L208" s="130"/>
      <c r="M208" s="130"/>
      <c r="N208" s="130"/>
      <c r="O208" s="154"/>
      <c r="P208" s="154"/>
      <c r="Q208" s="154"/>
      <c r="R208" s="154"/>
      <c r="S208" s="154"/>
      <c r="T208" s="154"/>
      <c r="U208" s="154"/>
      <c r="V208" s="154"/>
      <c r="W208" s="154"/>
      <c r="X208" s="154"/>
      <c r="Y208" s="154"/>
      <c r="Z208" s="154"/>
      <c r="AA208" s="130"/>
      <c r="AB208" s="130"/>
      <c r="AC208" s="130"/>
      <c r="AD208" s="130"/>
    </row>
    <row r="209" spans="1:30" x14ac:dyDescent="0.2">
      <c r="B209" s="130"/>
      <c r="C209" s="130"/>
      <c r="D209" s="130"/>
      <c r="E209" s="130"/>
      <c r="F209" s="130"/>
      <c r="G209" s="130"/>
      <c r="H209" s="130"/>
      <c r="I209" s="130"/>
      <c r="J209" s="130"/>
      <c r="K209" s="130"/>
      <c r="L209" s="130"/>
      <c r="M209" s="130"/>
      <c r="N209" s="130"/>
      <c r="O209" s="154"/>
      <c r="P209" s="154"/>
      <c r="Q209" s="154"/>
      <c r="R209" s="154"/>
      <c r="S209" s="154"/>
      <c r="T209" s="154"/>
      <c r="U209" s="154"/>
      <c r="V209" s="154"/>
      <c r="W209" s="154"/>
      <c r="X209" s="154"/>
      <c r="Y209" s="154"/>
      <c r="Z209" s="154"/>
      <c r="AA209" s="130"/>
      <c r="AB209" s="130"/>
      <c r="AC209" s="130"/>
      <c r="AD209" s="130"/>
    </row>
    <row r="210" spans="1:30" x14ac:dyDescent="0.2">
      <c r="B210" s="130"/>
      <c r="C210" s="130"/>
      <c r="D210" s="130"/>
      <c r="E210" s="130"/>
      <c r="F210" s="130"/>
      <c r="G210" s="130"/>
      <c r="H210" s="130"/>
      <c r="I210" s="130"/>
      <c r="J210" s="130"/>
      <c r="K210" s="130"/>
      <c r="L210" s="130"/>
      <c r="M210" s="130"/>
      <c r="N210" s="130"/>
      <c r="O210" s="154"/>
      <c r="P210" s="154"/>
      <c r="Q210" s="154"/>
      <c r="R210" s="154"/>
      <c r="S210" s="154"/>
      <c r="T210" s="154"/>
      <c r="U210" s="154"/>
      <c r="V210" s="154"/>
      <c r="W210" s="154"/>
      <c r="X210" s="154"/>
      <c r="Y210" s="154"/>
      <c r="Z210" s="154"/>
      <c r="AA210" s="130"/>
      <c r="AB210" s="130"/>
      <c r="AC210" s="130"/>
      <c r="AD210" s="130"/>
    </row>
    <row r="211" spans="1:30" x14ac:dyDescent="0.2">
      <c r="B211" s="130"/>
      <c r="C211" s="130"/>
      <c r="D211" s="130"/>
      <c r="E211" s="130"/>
      <c r="F211" s="130"/>
      <c r="G211" s="130"/>
      <c r="H211" s="130"/>
      <c r="I211" s="130"/>
      <c r="J211" s="130"/>
      <c r="K211" s="130"/>
      <c r="L211" s="130"/>
      <c r="M211" s="130"/>
      <c r="N211" s="130"/>
      <c r="O211" s="154"/>
      <c r="P211" s="154"/>
      <c r="Q211" s="154"/>
      <c r="R211" s="154"/>
      <c r="S211" s="154"/>
      <c r="T211" s="154"/>
      <c r="U211" s="154"/>
      <c r="V211" s="154"/>
      <c r="W211" s="154"/>
      <c r="X211" s="154"/>
      <c r="Y211" s="154"/>
      <c r="Z211" s="154"/>
      <c r="AA211" s="130"/>
      <c r="AB211" s="130"/>
      <c r="AC211" s="130"/>
      <c r="AD211" s="130"/>
    </row>
    <row r="212" spans="1:30" x14ac:dyDescent="0.2">
      <c r="B212" s="130"/>
      <c r="C212" s="130"/>
      <c r="D212" s="130"/>
      <c r="E212" s="130"/>
      <c r="F212" s="130"/>
      <c r="G212" s="130"/>
      <c r="H212" s="130"/>
      <c r="I212" s="130"/>
      <c r="J212" s="130"/>
      <c r="K212" s="130"/>
      <c r="L212" s="130"/>
      <c r="M212" s="130"/>
      <c r="N212" s="130"/>
      <c r="O212" s="154"/>
      <c r="P212" s="154"/>
      <c r="Q212" s="154"/>
      <c r="R212" s="154"/>
      <c r="S212" s="154"/>
      <c r="T212" s="154"/>
      <c r="U212" s="154"/>
      <c r="V212" s="154"/>
      <c r="W212" s="154"/>
      <c r="X212" s="154"/>
      <c r="Y212" s="154"/>
      <c r="Z212" s="154"/>
      <c r="AA212" s="130"/>
      <c r="AB212" s="130"/>
      <c r="AC212" s="130"/>
      <c r="AD212" s="130"/>
    </row>
    <row r="213" spans="1:30" x14ac:dyDescent="0.2">
      <c r="B213" s="130"/>
      <c r="C213" s="130"/>
      <c r="D213" s="130"/>
      <c r="E213" s="130"/>
      <c r="F213" s="130"/>
      <c r="G213" s="130"/>
      <c r="H213" s="130"/>
      <c r="I213" s="130"/>
      <c r="J213" s="130"/>
      <c r="K213" s="130"/>
      <c r="L213" s="130"/>
      <c r="M213" s="130"/>
      <c r="N213" s="130"/>
      <c r="O213" s="154"/>
      <c r="P213" s="154"/>
      <c r="Q213" s="154"/>
      <c r="R213" s="154"/>
      <c r="S213" s="154"/>
      <c r="T213" s="154"/>
      <c r="U213" s="154"/>
      <c r="V213" s="154"/>
      <c r="W213" s="154"/>
      <c r="X213" s="154"/>
      <c r="Y213" s="154"/>
      <c r="Z213" s="154"/>
      <c r="AA213" s="130"/>
      <c r="AB213" s="130"/>
      <c r="AC213" s="130"/>
      <c r="AD213" s="130"/>
    </row>
    <row r="214" spans="1:30" x14ac:dyDescent="0.2">
      <c r="B214" s="130"/>
      <c r="C214" s="130"/>
      <c r="D214" s="130"/>
      <c r="E214" s="130"/>
      <c r="F214" s="130"/>
      <c r="G214" s="130"/>
      <c r="H214" s="130"/>
      <c r="I214" s="130"/>
      <c r="J214" s="130"/>
      <c r="K214" s="130"/>
      <c r="L214" s="130"/>
      <c r="M214" s="130"/>
      <c r="N214" s="130"/>
      <c r="O214" s="154"/>
      <c r="P214" s="154"/>
      <c r="Q214" s="154"/>
      <c r="R214" s="154"/>
      <c r="S214" s="154"/>
      <c r="T214" s="154"/>
      <c r="U214" s="154"/>
      <c r="V214" s="154"/>
      <c r="W214" s="154"/>
      <c r="X214" s="154"/>
      <c r="Y214" s="154"/>
      <c r="Z214" s="154"/>
      <c r="AA214" s="130"/>
      <c r="AB214" s="130"/>
      <c r="AC214" s="130"/>
      <c r="AD214" s="130"/>
    </row>
    <row r="215" spans="1:30" x14ac:dyDescent="0.2">
      <c r="B215" s="130"/>
      <c r="C215" s="130"/>
      <c r="D215" s="130"/>
      <c r="E215" s="130"/>
      <c r="F215" s="130"/>
      <c r="G215" s="130"/>
      <c r="H215" s="130"/>
      <c r="I215" s="130"/>
      <c r="J215" s="130"/>
      <c r="K215" s="130"/>
      <c r="L215" s="130"/>
      <c r="M215" s="130"/>
      <c r="N215" s="130"/>
      <c r="O215" s="154"/>
      <c r="P215" s="154"/>
      <c r="Q215" s="154"/>
      <c r="R215" s="154"/>
      <c r="S215" s="154"/>
      <c r="T215" s="154"/>
      <c r="U215" s="154"/>
      <c r="V215" s="154"/>
      <c r="W215" s="154"/>
      <c r="X215" s="154"/>
      <c r="Y215" s="154"/>
      <c r="Z215" s="154"/>
      <c r="AA215" s="130"/>
      <c r="AB215" s="130"/>
      <c r="AC215" s="130"/>
      <c r="AD215" s="130"/>
    </row>
    <row r="216" spans="1:30" x14ac:dyDescent="0.2">
      <c r="B216" s="130"/>
      <c r="C216" s="130"/>
      <c r="D216" s="130"/>
      <c r="E216" s="130"/>
      <c r="F216" s="130"/>
      <c r="G216" s="130"/>
      <c r="H216" s="130"/>
      <c r="I216" s="130"/>
      <c r="J216" s="130"/>
      <c r="K216" s="130"/>
      <c r="L216" s="130"/>
      <c r="M216" s="130"/>
      <c r="N216" s="130"/>
      <c r="O216" s="154"/>
      <c r="P216" s="154"/>
      <c r="Q216" s="154"/>
      <c r="R216" s="154"/>
      <c r="S216" s="154"/>
      <c r="T216" s="154"/>
      <c r="U216" s="154"/>
      <c r="V216" s="154"/>
      <c r="W216" s="154"/>
      <c r="X216" s="154"/>
      <c r="Y216" s="154"/>
      <c r="Z216" s="154"/>
      <c r="AA216" s="130"/>
      <c r="AB216" s="130"/>
      <c r="AC216" s="130"/>
      <c r="AD216" s="130"/>
    </row>
    <row r="217" spans="1:30" x14ac:dyDescent="0.2">
      <c r="B217" s="130"/>
      <c r="C217" s="130"/>
      <c r="D217" s="130"/>
      <c r="E217" s="130"/>
      <c r="F217" s="130"/>
      <c r="G217" s="130"/>
      <c r="H217" s="130"/>
      <c r="I217" s="130"/>
      <c r="J217" s="130"/>
      <c r="K217" s="130"/>
      <c r="L217" s="130"/>
      <c r="M217" s="130"/>
      <c r="N217" s="130"/>
      <c r="O217" s="154"/>
      <c r="P217" s="154"/>
      <c r="Q217" s="154"/>
      <c r="R217" s="154"/>
      <c r="S217" s="154"/>
      <c r="T217" s="154"/>
      <c r="U217" s="154"/>
      <c r="V217" s="154"/>
      <c r="W217" s="154"/>
      <c r="X217" s="154"/>
      <c r="Y217" s="154"/>
      <c r="Z217" s="154"/>
      <c r="AA217" s="130"/>
      <c r="AB217" s="130"/>
      <c r="AC217" s="130"/>
      <c r="AD217" s="130"/>
    </row>
    <row r="218" spans="1:30" x14ac:dyDescent="0.2">
      <c r="B218" s="130"/>
      <c r="C218" s="130"/>
      <c r="D218" s="130"/>
      <c r="E218" s="130"/>
      <c r="F218" s="130"/>
      <c r="G218" s="130"/>
      <c r="H218" s="130"/>
      <c r="I218" s="130"/>
      <c r="J218" s="130"/>
      <c r="K218" s="130"/>
      <c r="L218" s="130"/>
      <c r="M218" s="130"/>
      <c r="N218" s="130"/>
      <c r="O218" s="154"/>
      <c r="P218" s="154"/>
      <c r="Q218" s="154"/>
      <c r="R218" s="154"/>
      <c r="S218" s="154"/>
      <c r="T218" s="154"/>
      <c r="U218" s="154"/>
      <c r="V218" s="154"/>
      <c r="W218" s="154"/>
      <c r="X218" s="154"/>
      <c r="Y218" s="154"/>
      <c r="Z218" s="154"/>
      <c r="AA218" s="130"/>
      <c r="AB218" s="130"/>
      <c r="AC218" s="130"/>
      <c r="AD218" s="130"/>
    </row>
    <row r="219" spans="1:30" x14ac:dyDescent="0.2">
      <c r="B219" s="130"/>
      <c r="C219" s="130"/>
      <c r="D219" s="130"/>
      <c r="E219" s="130"/>
      <c r="F219" s="130"/>
      <c r="G219" s="130"/>
      <c r="H219" s="130"/>
      <c r="I219" s="130"/>
      <c r="J219" s="130"/>
      <c r="K219" s="130"/>
      <c r="L219" s="130"/>
      <c r="M219" s="130"/>
      <c r="N219" s="130"/>
      <c r="O219" s="154"/>
      <c r="P219" s="154"/>
      <c r="Q219" s="154"/>
      <c r="R219" s="154"/>
      <c r="S219" s="154"/>
      <c r="T219" s="154"/>
      <c r="U219" s="154"/>
      <c r="V219" s="154"/>
      <c r="W219" s="154"/>
      <c r="X219" s="154"/>
      <c r="Y219" s="154"/>
      <c r="Z219" s="154"/>
      <c r="AA219" s="130"/>
      <c r="AB219" s="130"/>
      <c r="AC219" s="130"/>
      <c r="AD219" s="130"/>
    </row>
    <row r="220" spans="1:30" x14ac:dyDescent="0.2">
      <c r="B220" s="130"/>
      <c r="C220" s="130"/>
      <c r="D220" s="130"/>
      <c r="E220" s="130"/>
      <c r="F220" s="130"/>
      <c r="G220" s="130"/>
      <c r="H220" s="130"/>
      <c r="I220" s="130"/>
      <c r="J220" s="130"/>
      <c r="K220" s="130"/>
      <c r="L220" s="130"/>
      <c r="M220" s="130"/>
      <c r="N220" s="130"/>
      <c r="O220" s="154"/>
      <c r="P220" s="154"/>
      <c r="Q220" s="154"/>
      <c r="R220" s="154"/>
      <c r="S220" s="154"/>
      <c r="T220" s="154"/>
      <c r="U220" s="154"/>
      <c r="V220" s="154"/>
      <c r="W220" s="154"/>
      <c r="X220" s="154"/>
      <c r="Y220" s="154"/>
      <c r="Z220" s="154"/>
      <c r="AA220" s="130"/>
      <c r="AB220" s="130"/>
      <c r="AC220" s="130"/>
      <c r="AD220" s="130"/>
    </row>
    <row r="221" spans="1:30" ht="3.75" customHeight="1" x14ac:dyDescent="0.2"/>
    <row r="222" spans="1:30" x14ac:dyDescent="0.2">
      <c r="A222" s="4">
        <f>+A202+1</f>
        <v>33</v>
      </c>
      <c r="B222" s="193" t="s">
        <v>145</v>
      </c>
      <c r="C222" s="193"/>
      <c r="D222" s="193"/>
      <c r="E222" s="193"/>
      <c r="F222" s="193"/>
      <c r="G222" s="193"/>
      <c r="H222" s="193"/>
      <c r="I222" s="193"/>
      <c r="J222" s="193"/>
      <c r="K222" s="193"/>
      <c r="L222" s="193"/>
      <c r="M222" s="193"/>
    </row>
    <row r="223" spans="1:30" x14ac:dyDescent="0.2">
      <c r="B223" s="137" t="s">
        <v>146</v>
      </c>
      <c r="C223" s="137"/>
      <c r="D223" s="137"/>
      <c r="E223" s="137"/>
      <c r="F223" s="137"/>
      <c r="G223" s="137"/>
      <c r="H223" s="137"/>
      <c r="I223" s="137"/>
      <c r="J223" s="137"/>
      <c r="K223" s="137" t="s">
        <v>147</v>
      </c>
      <c r="L223" s="137"/>
      <c r="M223" s="137"/>
      <c r="N223" s="137"/>
      <c r="O223" s="137"/>
      <c r="P223" s="137"/>
      <c r="Q223" s="137"/>
      <c r="R223" s="137"/>
      <c r="S223" s="137"/>
      <c r="T223" s="137" t="s">
        <v>149</v>
      </c>
      <c r="U223" s="137"/>
      <c r="V223" s="137"/>
      <c r="W223" s="137"/>
      <c r="X223" s="137"/>
      <c r="Y223" s="137" t="s">
        <v>148</v>
      </c>
      <c r="Z223" s="137"/>
      <c r="AA223" s="137"/>
      <c r="AB223" s="137"/>
      <c r="AC223" s="137"/>
    </row>
    <row r="224" spans="1:30" x14ac:dyDescent="0.2">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row>
    <row r="225" spans="1:30" x14ac:dyDescent="0.2">
      <c r="B225" s="202"/>
      <c r="C225" s="203"/>
      <c r="D225" s="203"/>
      <c r="E225" s="203"/>
      <c r="F225" s="203"/>
      <c r="G225" s="203"/>
      <c r="H225" s="203"/>
      <c r="I225" s="203"/>
      <c r="J225" s="204"/>
      <c r="K225" s="202"/>
      <c r="L225" s="203"/>
      <c r="M225" s="203"/>
      <c r="N225" s="203"/>
      <c r="O225" s="203"/>
      <c r="P225" s="203"/>
      <c r="Q225" s="203"/>
      <c r="R225" s="203"/>
      <c r="S225" s="204"/>
      <c r="T225" s="154"/>
      <c r="U225" s="154"/>
      <c r="V225" s="154"/>
      <c r="W225" s="154"/>
      <c r="X225" s="154"/>
      <c r="Y225" s="130"/>
      <c r="Z225" s="130"/>
      <c r="AA225" s="130"/>
      <c r="AB225" s="130"/>
      <c r="AC225" s="130"/>
    </row>
    <row r="226" spans="1:30" x14ac:dyDescent="0.2">
      <c r="B226" s="205"/>
      <c r="C226" s="206"/>
      <c r="D226" s="206"/>
      <c r="E226" s="206"/>
      <c r="F226" s="206"/>
      <c r="G226" s="206"/>
      <c r="H226" s="206"/>
      <c r="I226" s="206"/>
      <c r="J226" s="207"/>
      <c r="K226" s="205"/>
      <c r="L226" s="206"/>
      <c r="M226" s="206"/>
      <c r="N226" s="206"/>
      <c r="O226" s="206"/>
      <c r="P226" s="206"/>
      <c r="Q226" s="206"/>
      <c r="R226" s="206"/>
      <c r="S226" s="207"/>
      <c r="T226" s="154"/>
      <c r="U226" s="154"/>
      <c r="V226" s="154"/>
      <c r="W226" s="154"/>
      <c r="X226" s="154"/>
      <c r="Y226" s="130"/>
      <c r="Z226" s="130"/>
      <c r="AA226" s="130"/>
      <c r="AB226" s="130"/>
      <c r="AC226" s="130"/>
    </row>
    <row r="227" spans="1:30" x14ac:dyDescent="0.2">
      <c r="B227" s="202"/>
      <c r="C227" s="203"/>
      <c r="D227" s="203"/>
      <c r="E227" s="203"/>
      <c r="F227" s="203"/>
      <c r="G227" s="203"/>
      <c r="H227" s="203"/>
      <c r="I227" s="203"/>
      <c r="J227" s="204"/>
      <c r="K227" s="202"/>
      <c r="L227" s="203"/>
      <c r="M227" s="203"/>
      <c r="N227" s="203"/>
      <c r="O227" s="203"/>
      <c r="P227" s="203"/>
      <c r="Q227" s="203"/>
      <c r="R227" s="203"/>
      <c r="S227" s="204"/>
      <c r="T227" s="154"/>
      <c r="U227" s="154"/>
      <c r="V227" s="154"/>
      <c r="W227" s="154"/>
      <c r="X227" s="154"/>
      <c r="Y227" s="130"/>
      <c r="Z227" s="130"/>
      <c r="AA227" s="130"/>
      <c r="AB227" s="130"/>
      <c r="AC227" s="130"/>
    </row>
    <row r="228" spans="1:30" x14ac:dyDescent="0.2">
      <c r="B228" s="205"/>
      <c r="C228" s="206"/>
      <c r="D228" s="206"/>
      <c r="E228" s="206"/>
      <c r="F228" s="206"/>
      <c r="G228" s="206"/>
      <c r="H228" s="206"/>
      <c r="I228" s="206"/>
      <c r="J228" s="207"/>
      <c r="K228" s="205"/>
      <c r="L228" s="206"/>
      <c r="M228" s="206"/>
      <c r="N228" s="206"/>
      <c r="O228" s="206"/>
      <c r="P228" s="206"/>
      <c r="Q228" s="206"/>
      <c r="R228" s="206"/>
      <c r="S228" s="207"/>
      <c r="T228" s="154"/>
      <c r="U228" s="154"/>
      <c r="V228" s="154"/>
      <c r="W228" s="154"/>
      <c r="X228" s="154"/>
      <c r="Y228" s="130"/>
      <c r="Z228" s="130"/>
      <c r="AA228" s="130"/>
      <c r="AB228" s="130"/>
      <c r="AC228" s="130"/>
    </row>
    <row r="229" spans="1:30" x14ac:dyDescent="0.2">
      <c r="B229" s="202"/>
      <c r="C229" s="203"/>
      <c r="D229" s="203"/>
      <c r="E229" s="203"/>
      <c r="F229" s="203"/>
      <c r="G229" s="203"/>
      <c r="H229" s="203"/>
      <c r="I229" s="203"/>
      <c r="J229" s="204"/>
      <c r="K229" s="202"/>
      <c r="L229" s="203"/>
      <c r="M229" s="203"/>
      <c r="N229" s="203"/>
      <c r="O229" s="203"/>
      <c r="P229" s="203"/>
      <c r="Q229" s="203"/>
      <c r="R229" s="203"/>
      <c r="S229" s="204"/>
      <c r="T229" s="154"/>
      <c r="U229" s="154"/>
      <c r="V229" s="154"/>
      <c r="W229" s="154"/>
      <c r="X229" s="154"/>
      <c r="Y229" s="130"/>
      <c r="Z229" s="130"/>
      <c r="AA229" s="130"/>
      <c r="AB229" s="130"/>
      <c r="AC229" s="130"/>
    </row>
    <row r="230" spans="1:30" x14ac:dyDescent="0.2">
      <c r="B230" s="205"/>
      <c r="C230" s="206"/>
      <c r="D230" s="206"/>
      <c r="E230" s="206"/>
      <c r="F230" s="206"/>
      <c r="G230" s="206"/>
      <c r="H230" s="206"/>
      <c r="I230" s="206"/>
      <c r="J230" s="207"/>
      <c r="K230" s="205"/>
      <c r="L230" s="206"/>
      <c r="M230" s="206"/>
      <c r="N230" s="206"/>
      <c r="O230" s="206"/>
      <c r="P230" s="206"/>
      <c r="Q230" s="206"/>
      <c r="R230" s="206"/>
      <c r="S230" s="207"/>
      <c r="T230" s="154"/>
      <c r="U230" s="154"/>
      <c r="V230" s="154"/>
      <c r="W230" s="154"/>
      <c r="X230" s="154"/>
      <c r="Y230" s="130"/>
      <c r="Z230" s="130"/>
      <c r="AA230" s="130"/>
      <c r="AB230" s="130"/>
      <c r="AC230" s="130"/>
    </row>
    <row r="231" spans="1:30" x14ac:dyDescent="0.2">
      <c r="B231" s="202"/>
      <c r="C231" s="203"/>
      <c r="D231" s="203"/>
      <c r="E231" s="203"/>
      <c r="F231" s="203"/>
      <c r="G231" s="203"/>
      <c r="H231" s="203"/>
      <c r="I231" s="203"/>
      <c r="J231" s="204"/>
      <c r="K231" s="202"/>
      <c r="L231" s="203"/>
      <c r="M231" s="203"/>
      <c r="N231" s="203"/>
      <c r="O231" s="203"/>
      <c r="P231" s="203"/>
      <c r="Q231" s="203"/>
      <c r="R231" s="203"/>
      <c r="S231" s="204"/>
      <c r="T231" s="154"/>
      <c r="U231" s="154"/>
      <c r="V231" s="154"/>
      <c r="W231" s="154"/>
      <c r="X231" s="154"/>
      <c r="Y231" s="130"/>
      <c r="Z231" s="130"/>
      <c r="AA231" s="130"/>
      <c r="AB231" s="130"/>
      <c r="AC231" s="130"/>
    </row>
    <row r="232" spans="1:30" x14ac:dyDescent="0.2">
      <c r="B232" s="205"/>
      <c r="C232" s="206"/>
      <c r="D232" s="206"/>
      <c r="E232" s="206"/>
      <c r="F232" s="206"/>
      <c r="G232" s="206"/>
      <c r="H232" s="206"/>
      <c r="I232" s="206"/>
      <c r="J232" s="207"/>
      <c r="K232" s="205"/>
      <c r="L232" s="206"/>
      <c r="M232" s="206"/>
      <c r="N232" s="206"/>
      <c r="O232" s="206"/>
      <c r="P232" s="206"/>
      <c r="Q232" s="206"/>
      <c r="R232" s="206"/>
      <c r="S232" s="207"/>
      <c r="T232" s="154"/>
      <c r="U232" s="154"/>
      <c r="V232" s="154"/>
      <c r="W232" s="154"/>
      <c r="X232" s="154"/>
      <c r="Y232" s="130"/>
      <c r="Z232" s="130"/>
      <c r="AA232" s="130"/>
      <c r="AB232" s="130"/>
      <c r="AC232" s="130"/>
    </row>
    <row r="233" spans="1:30" x14ac:dyDescent="0.2">
      <c r="B233" s="202"/>
      <c r="C233" s="203"/>
      <c r="D233" s="203"/>
      <c r="E233" s="203"/>
      <c r="F233" s="203"/>
      <c r="G233" s="203"/>
      <c r="H233" s="203"/>
      <c r="I233" s="203"/>
      <c r="J233" s="204"/>
      <c r="K233" s="202"/>
      <c r="L233" s="203"/>
      <c r="M233" s="203"/>
      <c r="N233" s="203"/>
      <c r="O233" s="203"/>
      <c r="P233" s="203"/>
      <c r="Q233" s="203"/>
      <c r="R233" s="203"/>
      <c r="S233" s="204"/>
      <c r="T233" s="154"/>
      <c r="U233" s="154"/>
      <c r="V233" s="154"/>
      <c r="W233" s="154"/>
      <c r="X233" s="154"/>
      <c r="Y233" s="130"/>
      <c r="Z233" s="130"/>
      <c r="AA233" s="130"/>
      <c r="AB233" s="130"/>
      <c r="AC233" s="130"/>
    </row>
    <row r="234" spans="1:30" x14ac:dyDescent="0.2">
      <c r="B234" s="205"/>
      <c r="C234" s="206"/>
      <c r="D234" s="206"/>
      <c r="E234" s="206"/>
      <c r="F234" s="206"/>
      <c r="G234" s="206"/>
      <c r="H234" s="206"/>
      <c r="I234" s="206"/>
      <c r="J234" s="207"/>
      <c r="K234" s="205"/>
      <c r="L234" s="206"/>
      <c r="M234" s="206"/>
      <c r="N234" s="206"/>
      <c r="O234" s="206"/>
      <c r="P234" s="206"/>
      <c r="Q234" s="206"/>
      <c r="R234" s="206"/>
      <c r="S234" s="207"/>
      <c r="T234" s="154"/>
      <c r="U234" s="154"/>
      <c r="V234" s="154"/>
      <c r="W234" s="154"/>
      <c r="X234" s="154"/>
      <c r="Y234" s="130"/>
      <c r="Z234" s="130"/>
      <c r="AA234" s="130"/>
      <c r="AB234" s="130"/>
      <c r="AC234" s="130"/>
    </row>
    <row r="236" spans="1:30" x14ac:dyDescent="0.2">
      <c r="A236" s="16">
        <f>+A222+1</f>
        <v>34</v>
      </c>
      <c r="B236" s="212" t="s">
        <v>150</v>
      </c>
      <c r="C236" s="212"/>
      <c r="D236" s="212"/>
      <c r="E236" s="212"/>
      <c r="F236" s="212"/>
      <c r="G236" s="212"/>
      <c r="H236" s="212"/>
      <c r="I236" s="212"/>
      <c r="J236" s="212"/>
      <c r="K236" s="212"/>
      <c r="L236" s="212"/>
      <c r="M236" s="212"/>
      <c r="N236" s="212"/>
      <c r="O236" s="212"/>
      <c r="P236" s="212"/>
      <c r="Q236" s="212"/>
    </row>
    <row r="237" spans="1:30" x14ac:dyDescent="0.2">
      <c r="B237" s="136" t="s">
        <v>151</v>
      </c>
      <c r="C237" s="136"/>
      <c r="D237" s="136"/>
      <c r="E237" s="136"/>
      <c r="F237" s="136"/>
      <c r="G237" s="136"/>
      <c r="H237" s="136"/>
      <c r="I237" s="136"/>
      <c r="J237" s="136"/>
      <c r="K237" s="136"/>
      <c r="L237" s="136"/>
      <c r="M237" s="208" t="s">
        <v>152</v>
      </c>
      <c r="N237" s="209"/>
      <c r="O237" s="209"/>
      <c r="P237" s="209"/>
      <c r="Q237" s="209"/>
      <c r="R237" s="209"/>
      <c r="S237" s="209"/>
      <c r="T237" s="209"/>
      <c r="U237" s="209"/>
      <c r="V237" s="209"/>
      <c r="W237" s="209"/>
      <c r="X237" s="209"/>
      <c r="Y237" s="209"/>
      <c r="Z237" s="209"/>
      <c r="AA237" s="209"/>
      <c r="AB237" s="209"/>
      <c r="AC237" s="209"/>
      <c r="AD237" s="210"/>
    </row>
    <row r="238" spans="1:30" x14ac:dyDescent="0.2">
      <c r="B238" s="130"/>
      <c r="C238" s="130"/>
      <c r="D238" s="130"/>
      <c r="E238" s="130"/>
      <c r="F238" s="130"/>
      <c r="G238" s="130"/>
      <c r="H238" s="130"/>
      <c r="I238" s="130"/>
      <c r="J238" s="130"/>
      <c r="K238" s="130"/>
      <c r="L238" s="130"/>
      <c r="M238" s="211"/>
      <c r="N238" s="211"/>
      <c r="O238" s="211"/>
      <c r="P238" s="211"/>
      <c r="Q238" s="211"/>
      <c r="R238" s="211"/>
      <c r="S238" s="211"/>
      <c r="T238" s="211"/>
      <c r="U238" s="211"/>
      <c r="V238" s="211"/>
      <c r="W238" s="211"/>
      <c r="X238" s="211"/>
      <c r="Y238" s="211"/>
      <c r="Z238" s="211"/>
      <c r="AA238" s="211"/>
      <c r="AB238" s="211"/>
      <c r="AC238" s="211"/>
      <c r="AD238" s="211"/>
    </row>
    <row r="240" spans="1:30" x14ac:dyDescent="0.2">
      <c r="A240" s="4">
        <f>+A236+1</f>
        <v>35</v>
      </c>
      <c r="B240" s="126" t="s">
        <v>154</v>
      </c>
      <c r="C240" s="126"/>
      <c r="D240" s="126"/>
      <c r="E240" s="126"/>
      <c r="F240" s="126"/>
      <c r="G240" s="126"/>
      <c r="H240" s="126"/>
      <c r="I240" s="126"/>
      <c r="J240" s="126"/>
      <c r="K240" s="126"/>
      <c r="L240" s="126"/>
      <c r="M240" s="126"/>
      <c r="N240" s="126"/>
      <c r="O240" s="17"/>
      <c r="P240" s="17"/>
      <c r="Q240" s="17"/>
      <c r="R240" s="17"/>
    </row>
    <row r="242" spans="1:30" ht="12" customHeight="1" x14ac:dyDescent="0.2">
      <c r="F242" s="215" t="s">
        <v>159</v>
      </c>
      <c r="G242" s="216"/>
      <c r="H242" s="216"/>
      <c r="I242" s="216"/>
      <c r="J242" s="217"/>
      <c r="K242" s="215" t="s">
        <v>158</v>
      </c>
      <c r="L242" s="216"/>
      <c r="M242" s="216"/>
      <c r="N242" s="216"/>
      <c r="O242" s="217"/>
      <c r="P242" s="215" t="s">
        <v>157</v>
      </c>
      <c r="Q242" s="216"/>
      <c r="R242" s="216"/>
      <c r="S242" s="216"/>
      <c r="T242" s="217"/>
      <c r="U242" s="215" t="s">
        <v>156</v>
      </c>
      <c r="V242" s="216"/>
      <c r="W242" s="216"/>
      <c r="X242" s="216"/>
      <c r="Y242" s="217"/>
      <c r="Z242" s="137" t="s">
        <v>155</v>
      </c>
      <c r="AA242" s="137"/>
      <c r="AB242" s="137"/>
      <c r="AC242" s="137"/>
      <c r="AD242" s="137"/>
    </row>
    <row r="243" spans="1:30" x14ac:dyDescent="0.2">
      <c r="F243" s="215" t="str">
        <f>IF(K243="","",K243-1)</f>
        <v/>
      </c>
      <c r="G243" s="216"/>
      <c r="H243" s="216"/>
      <c r="I243" s="216"/>
      <c r="J243" s="217"/>
      <c r="K243" s="215" t="str">
        <f>IF(P243="","",P243-1)</f>
        <v/>
      </c>
      <c r="L243" s="216"/>
      <c r="M243" s="216"/>
      <c r="N243" s="216"/>
      <c r="O243" s="217"/>
      <c r="P243" s="215" t="str">
        <f>IF(+U243-1&lt;=0,"",U243-1)</f>
        <v/>
      </c>
      <c r="Q243" s="216"/>
      <c r="R243" s="216"/>
      <c r="S243" s="216"/>
      <c r="T243" s="217"/>
      <c r="U243" s="218"/>
      <c r="V243" s="219"/>
      <c r="W243" s="219"/>
      <c r="X243" s="219"/>
      <c r="Y243" s="220"/>
      <c r="Z243" s="137"/>
      <c r="AA243" s="137"/>
      <c r="AB243" s="137"/>
      <c r="AC243" s="137"/>
      <c r="AD243" s="137"/>
    </row>
    <row r="244" spans="1:30" x14ac:dyDescent="0.2">
      <c r="B244" s="136" t="s">
        <v>160</v>
      </c>
      <c r="C244" s="136"/>
      <c r="D244" s="136"/>
      <c r="E244" s="136"/>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row>
    <row r="245" spans="1:30" x14ac:dyDescent="0.2">
      <c r="B245" s="136" t="s">
        <v>161</v>
      </c>
      <c r="C245" s="136"/>
      <c r="D245" s="136"/>
      <c r="E245" s="136"/>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row>
    <row r="246" spans="1:30" x14ac:dyDescent="0.2">
      <c r="B246" s="136" t="s">
        <v>162</v>
      </c>
      <c r="C246" s="136"/>
      <c r="D246" s="136"/>
      <c r="E246" s="136"/>
      <c r="F246" s="213">
        <f>F244-F245</f>
        <v>0</v>
      </c>
      <c r="G246" s="169"/>
      <c r="H246" s="169"/>
      <c r="I246" s="169"/>
      <c r="J246" s="169"/>
      <c r="K246" s="213">
        <f t="shared" ref="K246" si="0">K244-K245</f>
        <v>0</v>
      </c>
      <c r="L246" s="169"/>
      <c r="M246" s="169"/>
      <c r="N246" s="169"/>
      <c r="O246" s="169"/>
      <c r="P246" s="213">
        <f t="shared" ref="P246" si="1">P244-P245</f>
        <v>0</v>
      </c>
      <c r="Q246" s="169"/>
      <c r="R246" s="169"/>
      <c r="S246" s="169"/>
      <c r="T246" s="169"/>
      <c r="U246" s="213">
        <f t="shared" ref="U246" si="2">U244-U245</f>
        <v>0</v>
      </c>
      <c r="V246" s="169"/>
      <c r="W246" s="169"/>
      <c r="X246" s="169"/>
      <c r="Y246" s="169"/>
      <c r="Z246" s="213">
        <f t="shared" ref="Z246" si="3">Z244-Z245</f>
        <v>0</v>
      </c>
      <c r="AA246" s="169"/>
      <c r="AB246" s="169"/>
      <c r="AC246" s="169"/>
      <c r="AD246" s="169"/>
    </row>
    <row r="248" spans="1:30" x14ac:dyDescent="0.2">
      <c r="A248" s="4">
        <f>+A240+1</f>
        <v>36</v>
      </c>
      <c r="B248" s="222" t="s">
        <v>163</v>
      </c>
      <c r="C248" s="222"/>
      <c r="D248" s="222"/>
      <c r="E248" s="222"/>
      <c r="F248" s="222"/>
      <c r="G248" s="222"/>
      <c r="H248" s="222"/>
      <c r="I248" s="222"/>
      <c r="J248" s="222"/>
      <c r="K248" s="222"/>
      <c r="L248" s="222"/>
      <c r="M248" s="222"/>
      <c r="N248" s="222"/>
      <c r="O248" s="222"/>
      <c r="P248" s="222"/>
    </row>
    <row r="249" spans="1:30" x14ac:dyDescent="0.2">
      <c r="B249" s="223"/>
      <c r="C249" s="223"/>
      <c r="D249" s="223"/>
      <c r="E249" s="223"/>
      <c r="F249" s="223"/>
      <c r="G249" s="223"/>
      <c r="H249" s="223"/>
      <c r="I249" s="223"/>
      <c r="J249" s="223"/>
      <c r="K249" s="223"/>
      <c r="L249" s="223"/>
      <c r="M249" s="223"/>
      <c r="N249" s="223"/>
      <c r="O249" s="223"/>
      <c r="P249" s="223"/>
      <c r="Q249" s="195"/>
      <c r="R249" s="195"/>
      <c r="S249" s="195"/>
      <c r="T249" s="195"/>
      <c r="U249" s="195"/>
      <c r="V249" s="195"/>
      <c r="W249" s="195"/>
      <c r="X249" s="195"/>
      <c r="Y249" s="195"/>
      <c r="Z249" s="195"/>
      <c r="AA249" s="195"/>
      <c r="AB249" s="195"/>
      <c r="AC249" s="195"/>
      <c r="AD249" s="195"/>
    </row>
    <row r="250" spans="1:30" x14ac:dyDescent="0.2">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row>
    <row r="251" spans="1:30" x14ac:dyDescent="0.2">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row>
    <row r="252" spans="1:30" x14ac:dyDescent="0.2">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c r="AA252" s="195"/>
      <c r="AB252" s="195"/>
      <c r="AC252" s="195"/>
      <c r="AD252" s="195"/>
    </row>
    <row r="253" spans="1:30" x14ac:dyDescent="0.2">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5"/>
      <c r="AB253" s="195"/>
      <c r="AC253" s="195"/>
      <c r="AD253" s="195"/>
    </row>
    <row r="254" spans="1:30" x14ac:dyDescent="0.2">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c r="AA254" s="195"/>
      <c r="AB254" s="195"/>
      <c r="AC254" s="195"/>
      <c r="AD254" s="195"/>
    </row>
    <row r="255" spans="1:30" x14ac:dyDescent="0.2">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c r="AA255" s="195"/>
      <c r="AB255" s="195"/>
      <c r="AC255" s="195"/>
      <c r="AD255" s="195"/>
    </row>
    <row r="261" spans="1:30" ht="15" customHeight="1" thickBot="1" x14ac:dyDescent="0.25">
      <c r="G261" s="153" t="s">
        <v>153</v>
      </c>
      <c r="H261" s="153"/>
      <c r="I261" s="153"/>
      <c r="J261" s="153"/>
      <c r="K261" s="153"/>
      <c r="L261" s="153"/>
      <c r="M261" s="153"/>
      <c r="N261" s="153"/>
      <c r="O261" s="153"/>
      <c r="P261" s="153"/>
      <c r="Q261" s="153"/>
      <c r="R261" s="153"/>
      <c r="S261" s="153"/>
      <c r="T261" s="153"/>
      <c r="U261" s="153"/>
      <c r="V261" s="153"/>
      <c r="W261" s="153"/>
    </row>
    <row r="262" spans="1:30" ht="12.75" thickTop="1" x14ac:dyDescent="0.2"/>
    <row r="263" spans="1:30" x14ac:dyDescent="0.2">
      <c r="A263" s="4">
        <v>1</v>
      </c>
      <c r="B263" s="128" t="s">
        <v>561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row>
    <row r="264" spans="1:30" x14ac:dyDescent="0.2">
      <c r="A264" s="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row>
    <row r="265" spans="1:30" x14ac:dyDescent="0.2">
      <c r="A265" s="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row>
    <row r="266" spans="1:30" x14ac:dyDescent="0.2">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row>
    <row r="267" spans="1:30" x14ac:dyDescent="0.2">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c r="AA267" s="195"/>
      <c r="AB267" s="195"/>
      <c r="AC267" s="195"/>
      <c r="AD267" s="195"/>
    </row>
    <row r="268" spans="1:30" x14ac:dyDescent="0.2">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c r="AA268" s="195"/>
      <c r="AB268" s="195"/>
      <c r="AC268" s="195"/>
      <c r="AD268" s="195"/>
    </row>
    <row r="269" spans="1:30" x14ac:dyDescent="0.2">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5"/>
      <c r="AB269" s="195"/>
      <c r="AC269" s="195"/>
      <c r="AD269" s="195"/>
    </row>
    <row r="270" spans="1:30" x14ac:dyDescent="0.2">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c r="AB270" s="195"/>
      <c r="AC270" s="195"/>
      <c r="AD270" s="195"/>
    </row>
    <row r="271" spans="1:30" x14ac:dyDescent="0.2">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c r="AB271" s="195"/>
      <c r="AC271" s="195"/>
      <c r="AD271" s="195"/>
    </row>
    <row r="272" spans="1:30" x14ac:dyDescent="0.2">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c r="AA272" s="195"/>
      <c r="AB272" s="195"/>
      <c r="AC272" s="195"/>
      <c r="AD272" s="195"/>
    </row>
    <row r="273" spans="1:30" x14ac:dyDescent="0.2">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c r="AA273" s="195"/>
      <c r="AB273" s="195"/>
      <c r="AC273" s="195"/>
      <c r="AD273" s="195"/>
    </row>
    <row r="274" spans="1:30" x14ac:dyDescent="0.2">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c r="AA274" s="195"/>
      <c r="AB274" s="195"/>
      <c r="AC274" s="195"/>
      <c r="AD274" s="195"/>
    </row>
    <row r="275" spans="1:30" x14ac:dyDescent="0.2">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c r="AA275" s="195"/>
      <c r="AB275" s="195"/>
      <c r="AC275" s="195"/>
      <c r="AD275" s="195"/>
    </row>
    <row r="276" spans="1:30" x14ac:dyDescent="0.2">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c r="AA276" s="195"/>
      <c r="AB276" s="195"/>
      <c r="AC276" s="195"/>
      <c r="AD276" s="195"/>
    </row>
    <row r="277" spans="1:30" x14ac:dyDescent="0.2">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c r="AA277" s="195"/>
      <c r="AB277" s="195"/>
      <c r="AC277" s="195"/>
      <c r="AD277" s="195"/>
    </row>
    <row r="278" spans="1:30" x14ac:dyDescent="0.2">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c r="AA278" s="195"/>
      <c r="AB278" s="195"/>
      <c r="AC278" s="195"/>
      <c r="AD278" s="195"/>
    </row>
    <row r="279" spans="1:30" x14ac:dyDescent="0.2">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c r="AA279" s="195"/>
      <c r="AB279" s="195"/>
      <c r="AC279" s="195"/>
      <c r="AD279" s="195"/>
    </row>
    <row r="280" spans="1:30" x14ac:dyDescent="0.2">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c r="AB280" s="195"/>
      <c r="AC280" s="195"/>
      <c r="AD280" s="195"/>
    </row>
    <row r="281" spans="1:30" x14ac:dyDescent="0.2">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c r="AB281" s="195"/>
      <c r="AC281" s="195"/>
      <c r="AD281" s="195"/>
    </row>
    <row r="282" spans="1:30" ht="3.75" customHeight="1" x14ac:dyDescent="0.2"/>
    <row r="283" spans="1:30" x14ac:dyDescent="0.2">
      <c r="A283" s="4">
        <f>+A263+1</f>
        <v>2</v>
      </c>
      <c r="B283" s="128" t="s">
        <v>562</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row>
    <row r="284" spans="1:30" x14ac:dyDescent="0.2">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row>
    <row r="285" spans="1:30" x14ac:dyDescent="0.2">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c r="AB285" s="195"/>
      <c r="AC285" s="195"/>
      <c r="AD285" s="195"/>
    </row>
    <row r="286" spans="1:30" x14ac:dyDescent="0.2">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c r="AB286" s="195"/>
      <c r="AC286" s="195"/>
      <c r="AD286" s="195"/>
    </row>
    <row r="287" spans="1:30" x14ac:dyDescent="0.2">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row>
    <row r="288" spans="1:30" x14ac:dyDescent="0.2">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c r="AA288" s="195"/>
      <c r="AB288" s="195"/>
      <c r="AC288" s="195"/>
      <c r="AD288" s="195"/>
    </row>
    <row r="289" spans="1:30" x14ac:dyDescent="0.2">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c r="AA289" s="195"/>
      <c r="AB289" s="195"/>
      <c r="AC289" s="195"/>
      <c r="AD289" s="195"/>
    </row>
    <row r="290" spans="1:30" x14ac:dyDescent="0.2">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c r="AA290" s="195"/>
      <c r="AB290" s="195"/>
      <c r="AC290" s="195"/>
      <c r="AD290" s="195"/>
    </row>
    <row r="291" spans="1:30" x14ac:dyDescent="0.2">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row>
    <row r="292" spans="1:30" x14ac:dyDescent="0.2">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row>
    <row r="293" spans="1:30" x14ac:dyDescent="0.2">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c r="AA293" s="195"/>
      <c r="AB293" s="195"/>
      <c r="AC293" s="195"/>
      <c r="AD293" s="195"/>
    </row>
    <row r="294" spans="1:30" x14ac:dyDescent="0.2">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c r="AA294" s="195"/>
      <c r="AB294" s="195"/>
      <c r="AC294" s="195"/>
      <c r="AD294" s="195"/>
    </row>
    <row r="295" spans="1:30" x14ac:dyDescent="0.2">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row>
    <row r="296" spans="1:30" x14ac:dyDescent="0.2">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c r="AA296" s="195"/>
      <c r="AB296" s="195"/>
      <c r="AC296" s="195"/>
      <c r="AD296" s="195"/>
    </row>
    <row r="297" spans="1:30" x14ac:dyDescent="0.2">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c r="AA297" s="195"/>
      <c r="AB297" s="195"/>
      <c r="AC297" s="195"/>
      <c r="AD297" s="195"/>
    </row>
    <row r="298" spans="1:30" x14ac:dyDescent="0.2">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5"/>
      <c r="AB298" s="195"/>
      <c r="AC298" s="195"/>
      <c r="AD298" s="195"/>
    </row>
    <row r="299" spans="1:30" x14ac:dyDescent="0.2">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c r="AA299" s="195"/>
      <c r="AB299" s="195"/>
      <c r="AC299" s="195"/>
      <c r="AD299" s="195"/>
    </row>
    <row r="300" spans="1:30" ht="3.75" customHeight="1" x14ac:dyDescent="0.2"/>
    <row r="301" spans="1:30" x14ac:dyDescent="0.2">
      <c r="A301" s="4">
        <f>+A283+1</f>
        <v>3</v>
      </c>
      <c r="B301" s="128" t="s">
        <v>495</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row>
    <row r="302" spans="1:30" x14ac:dyDescent="0.2">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row>
    <row r="303" spans="1:30" x14ac:dyDescent="0.2">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c r="AA303" s="195"/>
      <c r="AB303" s="195"/>
      <c r="AC303" s="195"/>
      <c r="AD303" s="195"/>
    </row>
    <row r="304" spans="1:30" x14ac:dyDescent="0.2">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c r="AA304" s="195"/>
      <c r="AB304" s="195"/>
      <c r="AC304" s="195"/>
      <c r="AD304" s="195"/>
    </row>
    <row r="305" spans="1:30" x14ac:dyDescent="0.2">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c r="AB305" s="195"/>
      <c r="AC305" s="195"/>
      <c r="AD305" s="195"/>
    </row>
    <row r="306" spans="1:30" x14ac:dyDescent="0.2">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c r="AA306" s="195"/>
      <c r="AB306" s="195"/>
      <c r="AC306" s="195"/>
      <c r="AD306" s="195"/>
    </row>
    <row r="307" spans="1:30" x14ac:dyDescent="0.2">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row>
    <row r="308" spans="1:30" x14ac:dyDescent="0.2">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row>
    <row r="309" spans="1:30" x14ac:dyDescent="0.2">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row>
    <row r="310" spans="1:30" x14ac:dyDescent="0.2">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row>
    <row r="311" spans="1:30" x14ac:dyDescent="0.2">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row>
    <row r="312" spans="1:30" x14ac:dyDescent="0.2">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c r="AA312" s="195"/>
      <c r="AB312" s="195"/>
      <c r="AC312" s="195"/>
      <c r="AD312" s="195"/>
    </row>
    <row r="313" spans="1:30" x14ac:dyDescent="0.2">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c r="Z313" s="195"/>
      <c r="AA313" s="195"/>
      <c r="AB313" s="195"/>
      <c r="AC313" s="195"/>
      <c r="AD313" s="195"/>
    </row>
    <row r="314" spans="1:30" x14ac:dyDescent="0.2">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c r="AA314" s="195"/>
      <c r="AB314" s="195"/>
      <c r="AC314" s="195"/>
      <c r="AD314" s="195"/>
    </row>
    <row r="315" spans="1:30" x14ac:dyDescent="0.2">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c r="Z315" s="195"/>
      <c r="AA315" s="195"/>
      <c r="AB315" s="195"/>
      <c r="AC315" s="195"/>
      <c r="AD315" s="195"/>
    </row>
    <row r="316" spans="1:30" x14ac:dyDescent="0.2">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c r="Z316" s="195"/>
      <c r="AA316" s="195"/>
      <c r="AB316" s="195"/>
      <c r="AC316" s="195"/>
      <c r="AD316" s="195"/>
    </row>
    <row r="317" spans="1:30" x14ac:dyDescent="0.2">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c r="Z317" s="195"/>
      <c r="AA317" s="195"/>
      <c r="AB317" s="195"/>
      <c r="AC317" s="195"/>
      <c r="AD317" s="195"/>
    </row>
    <row r="319" spans="1:30" x14ac:dyDescent="0.2">
      <c r="A319" s="4">
        <f>+A301+1</f>
        <v>4</v>
      </c>
      <c r="B319" s="128" t="s">
        <v>496</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row>
    <row r="320" spans="1:30" x14ac:dyDescent="0.2">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row>
    <row r="321" spans="2:30" x14ac:dyDescent="0.2">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c r="Z321" s="195"/>
      <c r="AA321" s="195"/>
      <c r="AB321" s="195"/>
      <c r="AC321" s="195"/>
      <c r="AD321" s="195"/>
    </row>
    <row r="322" spans="2:30" x14ac:dyDescent="0.2">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c r="Z322" s="195"/>
      <c r="AA322" s="195"/>
      <c r="AB322" s="195"/>
      <c r="AC322" s="195"/>
      <c r="AD322" s="195"/>
    </row>
    <row r="323" spans="2:30" x14ac:dyDescent="0.2">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c r="Z323" s="195"/>
      <c r="AA323" s="195"/>
      <c r="AB323" s="195"/>
      <c r="AC323" s="195"/>
      <c r="AD323" s="195"/>
    </row>
    <row r="324" spans="2:30" x14ac:dyDescent="0.2">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c r="Z324" s="195"/>
      <c r="AA324" s="195"/>
      <c r="AB324" s="195"/>
      <c r="AC324" s="195"/>
      <c r="AD324" s="195"/>
    </row>
    <row r="325" spans="2:30" x14ac:dyDescent="0.2">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c r="Z325" s="195"/>
      <c r="AA325" s="195"/>
      <c r="AB325" s="195"/>
      <c r="AC325" s="195"/>
      <c r="AD325" s="195"/>
    </row>
    <row r="326" spans="2:30" x14ac:dyDescent="0.2">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c r="Z326" s="195"/>
      <c r="AA326" s="195"/>
      <c r="AB326" s="195"/>
      <c r="AC326" s="195"/>
      <c r="AD326" s="195"/>
    </row>
    <row r="327" spans="2:30" x14ac:dyDescent="0.2">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195"/>
      <c r="AA327" s="195"/>
      <c r="AB327" s="195"/>
      <c r="AC327" s="195"/>
      <c r="AD327" s="195"/>
    </row>
    <row r="328" spans="2:30" x14ac:dyDescent="0.2">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c r="Z328" s="195"/>
      <c r="AA328" s="195"/>
      <c r="AB328" s="195"/>
      <c r="AC328" s="195"/>
      <c r="AD328" s="195"/>
    </row>
    <row r="329" spans="2:30" x14ac:dyDescent="0.2">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c r="Z329" s="195"/>
      <c r="AA329" s="195"/>
      <c r="AB329" s="195"/>
      <c r="AC329" s="195"/>
      <c r="AD329" s="195"/>
    </row>
    <row r="330" spans="2:30" x14ac:dyDescent="0.2">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c r="Z330" s="195"/>
      <c r="AA330" s="195"/>
      <c r="AB330" s="195"/>
      <c r="AC330" s="195"/>
      <c r="AD330" s="195"/>
    </row>
    <row r="331" spans="2:30" x14ac:dyDescent="0.2">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c r="AB331" s="195"/>
      <c r="AC331" s="195"/>
      <c r="AD331" s="195"/>
    </row>
    <row r="332" spans="2:30" ht="12" customHeight="1" x14ac:dyDescent="0.2">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c r="AA332" s="195"/>
      <c r="AB332" s="195"/>
      <c r="AC332" s="195"/>
      <c r="AD332" s="195"/>
    </row>
    <row r="333" spans="2:30" x14ac:dyDescent="0.2">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c r="Z333" s="195"/>
      <c r="AA333" s="195"/>
      <c r="AB333" s="195"/>
      <c r="AC333" s="195"/>
      <c r="AD333" s="195"/>
    </row>
    <row r="334" spans="2:30" x14ac:dyDescent="0.2">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c r="Z334" s="195"/>
      <c r="AA334" s="195"/>
      <c r="AB334" s="195"/>
      <c r="AC334" s="195"/>
      <c r="AD334" s="195"/>
    </row>
    <row r="335" spans="2:30" x14ac:dyDescent="0.2">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c r="AA335" s="195"/>
      <c r="AB335" s="195"/>
      <c r="AC335" s="195"/>
      <c r="AD335" s="195"/>
    </row>
    <row r="336" spans="2:30" ht="3" customHeight="1" x14ac:dyDescent="0.2"/>
    <row r="337" spans="1:30" x14ac:dyDescent="0.2">
      <c r="A337" s="4">
        <f>+A319+1</f>
        <v>5</v>
      </c>
      <c r="B337" s="128" t="s">
        <v>497</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row>
    <row r="338" spans="1:30" x14ac:dyDescent="0.2">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row>
    <row r="339" spans="1:30" x14ac:dyDescent="0.2">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c r="Z339" s="195"/>
      <c r="AA339" s="195"/>
      <c r="AB339" s="195"/>
      <c r="AC339" s="195"/>
      <c r="AD339" s="195"/>
    </row>
    <row r="340" spans="1:30" x14ac:dyDescent="0.2">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c r="Z340" s="195"/>
      <c r="AA340" s="195"/>
      <c r="AB340" s="195"/>
      <c r="AC340" s="195"/>
      <c r="AD340" s="195"/>
    </row>
    <row r="341" spans="1:30" x14ac:dyDescent="0.2">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c r="Z341" s="195"/>
      <c r="AA341" s="195"/>
      <c r="AB341" s="195"/>
      <c r="AC341" s="195"/>
      <c r="AD341" s="195"/>
    </row>
    <row r="342" spans="1:30" x14ac:dyDescent="0.2">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c r="Z342" s="195"/>
      <c r="AA342" s="195"/>
      <c r="AB342" s="195"/>
      <c r="AC342" s="195"/>
      <c r="AD342" s="195"/>
    </row>
    <row r="343" spans="1:30" x14ac:dyDescent="0.2">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c r="Z343" s="195"/>
      <c r="AA343" s="195"/>
      <c r="AB343" s="195"/>
      <c r="AC343" s="195"/>
      <c r="AD343" s="195"/>
    </row>
    <row r="344" spans="1:30" x14ac:dyDescent="0.2">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c r="Z344" s="195"/>
      <c r="AA344" s="195"/>
      <c r="AB344" s="195"/>
      <c r="AC344" s="195"/>
      <c r="AD344" s="195"/>
    </row>
    <row r="345" spans="1:30" x14ac:dyDescent="0.2">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c r="AB345" s="195"/>
      <c r="AC345" s="195"/>
      <c r="AD345" s="195"/>
    </row>
    <row r="346" spans="1:30" x14ac:dyDescent="0.2">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c r="AA346" s="195"/>
      <c r="AB346" s="195"/>
      <c r="AC346" s="195"/>
      <c r="AD346" s="195"/>
    </row>
    <row r="347" spans="1:30" x14ac:dyDescent="0.2">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c r="Z347" s="195"/>
      <c r="AA347" s="195"/>
      <c r="AB347" s="195"/>
      <c r="AC347" s="195"/>
      <c r="AD347" s="195"/>
    </row>
    <row r="348" spans="1:30" x14ac:dyDescent="0.2">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c r="Z348" s="195"/>
      <c r="AA348" s="195"/>
      <c r="AB348" s="195"/>
      <c r="AC348" s="195"/>
      <c r="AD348" s="195"/>
    </row>
    <row r="349" spans="1:30" x14ac:dyDescent="0.2">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c r="Z349" s="195"/>
      <c r="AA349" s="195"/>
      <c r="AB349" s="195"/>
      <c r="AC349" s="195"/>
      <c r="AD349" s="195"/>
    </row>
    <row r="350" spans="1:30" x14ac:dyDescent="0.2">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c r="AA350" s="195"/>
      <c r="AB350" s="195"/>
      <c r="AC350" s="195"/>
      <c r="AD350" s="195"/>
    </row>
    <row r="351" spans="1:30" x14ac:dyDescent="0.2">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row>
    <row r="352" spans="1:30" x14ac:dyDescent="0.2">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row>
    <row r="353" spans="1:30" x14ac:dyDescent="0.2">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c r="Z353" s="195"/>
      <c r="AA353" s="195"/>
      <c r="AB353" s="195"/>
      <c r="AC353" s="195"/>
      <c r="AD353" s="195"/>
    </row>
    <row r="354" spans="1:30" ht="3" customHeight="1" x14ac:dyDescent="0.2"/>
    <row r="355" spans="1:30" x14ac:dyDescent="0.2">
      <c r="A355" s="4">
        <f>+A337+1</f>
        <v>6</v>
      </c>
      <c r="B355" s="126" t="s">
        <v>206</v>
      </c>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row>
    <row r="356" spans="1:30" ht="3" customHeight="1" x14ac:dyDescent="0.2"/>
    <row r="357" spans="1:30" s="18" customFormat="1" ht="11.25" x14ac:dyDescent="0.2">
      <c r="B357" s="19" t="s">
        <v>169</v>
      </c>
      <c r="C357" s="221" t="s">
        <v>164</v>
      </c>
      <c r="D357" s="221"/>
      <c r="E357" s="221"/>
      <c r="F357" s="221"/>
      <c r="G357" s="221"/>
      <c r="H357" s="221"/>
      <c r="I357" s="221"/>
      <c r="J357" s="221"/>
      <c r="K357" s="221"/>
      <c r="L357" s="221" t="s">
        <v>106</v>
      </c>
      <c r="M357" s="221"/>
      <c r="N357" s="221"/>
      <c r="O357" s="221"/>
      <c r="Q357" s="19" t="s">
        <v>169</v>
      </c>
      <c r="R357" s="221" t="s">
        <v>164</v>
      </c>
      <c r="S357" s="221"/>
      <c r="T357" s="221"/>
      <c r="U357" s="221"/>
      <c r="V357" s="221"/>
      <c r="W357" s="221"/>
      <c r="X357" s="221"/>
      <c r="Y357" s="221"/>
      <c r="Z357" s="221"/>
      <c r="AA357" s="221" t="s">
        <v>106</v>
      </c>
      <c r="AB357" s="221"/>
      <c r="AC357" s="221"/>
      <c r="AD357" s="221"/>
    </row>
    <row r="358" spans="1:30" x14ac:dyDescent="0.2">
      <c r="B358" s="20">
        <v>1</v>
      </c>
      <c r="C358" s="224" t="s">
        <v>180</v>
      </c>
      <c r="D358" s="224"/>
      <c r="E358" s="224"/>
      <c r="F358" s="224"/>
      <c r="G358" s="224"/>
      <c r="H358" s="224"/>
      <c r="I358" s="224"/>
      <c r="J358" s="224"/>
      <c r="K358" s="224"/>
      <c r="L358" s="234">
        <f>SUM(L359:O360,L365)</f>
        <v>0</v>
      </c>
      <c r="M358" s="234"/>
      <c r="N358" s="234"/>
      <c r="O358" s="234"/>
      <c r="P358" s="18"/>
      <c r="Q358" s="20">
        <v>1</v>
      </c>
      <c r="R358" s="224" t="s">
        <v>192</v>
      </c>
      <c r="S358" s="224"/>
      <c r="T358" s="224"/>
      <c r="U358" s="224"/>
      <c r="V358" s="224"/>
      <c r="W358" s="224"/>
      <c r="X358" s="224"/>
      <c r="Y358" s="224"/>
      <c r="Z358" s="224"/>
      <c r="AA358" s="234">
        <f>AA374-AA359</f>
        <v>0</v>
      </c>
      <c r="AB358" s="234"/>
      <c r="AC358" s="234"/>
      <c r="AD358" s="234"/>
    </row>
    <row r="359" spans="1:30" x14ac:dyDescent="0.2">
      <c r="B359" s="19" t="s">
        <v>176</v>
      </c>
      <c r="C359" s="225" t="s">
        <v>173</v>
      </c>
      <c r="D359" s="225"/>
      <c r="E359" s="225"/>
      <c r="F359" s="225"/>
      <c r="G359" s="225"/>
      <c r="H359" s="225"/>
      <c r="I359" s="225"/>
      <c r="J359" s="225"/>
      <c r="K359" s="225"/>
      <c r="L359" s="156"/>
      <c r="M359" s="156"/>
      <c r="N359" s="156"/>
      <c r="O359" s="156"/>
      <c r="P359" s="18"/>
      <c r="Q359" s="20">
        <v>2</v>
      </c>
      <c r="R359" s="224" t="s">
        <v>193</v>
      </c>
      <c r="S359" s="224"/>
      <c r="T359" s="224"/>
      <c r="U359" s="224"/>
      <c r="V359" s="224"/>
      <c r="W359" s="224"/>
      <c r="X359" s="224"/>
      <c r="Y359" s="224"/>
      <c r="Z359" s="224"/>
      <c r="AA359" s="234">
        <f>SUM(AA360:AD361,AA366,AA372)</f>
        <v>0</v>
      </c>
      <c r="AB359" s="234"/>
      <c r="AC359" s="234"/>
      <c r="AD359" s="234"/>
    </row>
    <row r="360" spans="1:30" x14ac:dyDescent="0.2">
      <c r="B360" s="19" t="s">
        <v>182</v>
      </c>
      <c r="C360" s="226" t="s">
        <v>181</v>
      </c>
      <c r="D360" s="227"/>
      <c r="E360" s="227"/>
      <c r="F360" s="227"/>
      <c r="G360" s="227"/>
      <c r="H360" s="227"/>
      <c r="I360" s="227"/>
      <c r="J360" s="227"/>
      <c r="K360" s="228"/>
      <c r="L360" s="232">
        <f>SUM(L361:O364)</f>
        <v>0</v>
      </c>
      <c r="M360" s="232"/>
      <c r="N360" s="232"/>
      <c r="O360" s="232"/>
      <c r="P360" s="18"/>
      <c r="Q360" s="19" t="s">
        <v>176</v>
      </c>
      <c r="R360" s="225" t="s">
        <v>194</v>
      </c>
      <c r="S360" s="225"/>
      <c r="T360" s="225"/>
      <c r="U360" s="225"/>
      <c r="V360" s="225"/>
      <c r="W360" s="225"/>
      <c r="X360" s="225"/>
      <c r="Y360" s="225"/>
      <c r="Z360" s="225"/>
      <c r="AA360" s="156"/>
      <c r="AB360" s="156"/>
      <c r="AC360" s="156"/>
      <c r="AD360" s="156"/>
    </row>
    <row r="361" spans="1:30" x14ac:dyDescent="0.2">
      <c r="B361" s="19" t="s">
        <v>177</v>
      </c>
      <c r="C361" s="229" t="s">
        <v>174</v>
      </c>
      <c r="D361" s="230"/>
      <c r="E361" s="230"/>
      <c r="F361" s="230"/>
      <c r="G361" s="230"/>
      <c r="H361" s="230"/>
      <c r="I361" s="230"/>
      <c r="J361" s="230"/>
      <c r="K361" s="231"/>
      <c r="L361" s="156"/>
      <c r="M361" s="156"/>
      <c r="N361" s="156"/>
      <c r="O361" s="156"/>
      <c r="P361" s="18"/>
      <c r="Q361" s="19" t="s">
        <v>182</v>
      </c>
      <c r="R361" s="225" t="s">
        <v>195</v>
      </c>
      <c r="S361" s="225"/>
      <c r="T361" s="225"/>
      <c r="U361" s="225"/>
      <c r="V361" s="225"/>
      <c r="W361" s="225"/>
      <c r="X361" s="225"/>
      <c r="Y361" s="225"/>
      <c r="Z361" s="225"/>
      <c r="AA361" s="232">
        <f>SUM(AA362:AD365)</f>
        <v>0</v>
      </c>
      <c r="AB361" s="232"/>
      <c r="AC361" s="232"/>
      <c r="AD361" s="232"/>
    </row>
    <row r="362" spans="1:30" x14ac:dyDescent="0.2">
      <c r="B362" s="19" t="s">
        <v>178</v>
      </c>
      <c r="C362" s="229" t="s">
        <v>170</v>
      </c>
      <c r="D362" s="230"/>
      <c r="E362" s="230"/>
      <c r="F362" s="230"/>
      <c r="G362" s="230"/>
      <c r="H362" s="230"/>
      <c r="I362" s="230"/>
      <c r="J362" s="230"/>
      <c r="K362" s="231"/>
      <c r="L362" s="156"/>
      <c r="M362" s="156"/>
      <c r="N362" s="156"/>
      <c r="O362" s="156"/>
      <c r="P362" s="18"/>
      <c r="Q362" s="19" t="s">
        <v>177</v>
      </c>
      <c r="R362" s="233" t="s">
        <v>196</v>
      </c>
      <c r="S362" s="233"/>
      <c r="T362" s="233"/>
      <c r="U362" s="233"/>
      <c r="V362" s="233"/>
      <c r="W362" s="233"/>
      <c r="X362" s="233"/>
      <c r="Y362" s="233"/>
      <c r="Z362" s="233"/>
      <c r="AA362" s="156"/>
      <c r="AB362" s="156"/>
      <c r="AC362" s="156"/>
      <c r="AD362" s="156"/>
    </row>
    <row r="363" spans="1:30" x14ac:dyDescent="0.2">
      <c r="B363" s="19" t="s">
        <v>179</v>
      </c>
      <c r="C363" s="229" t="s">
        <v>171</v>
      </c>
      <c r="D363" s="230"/>
      <c r="E363" s="230"/>
      <c r="F363" s="230"/>
      <c r="G363" s="230"/>
      <c r="H363" s="230"/>
      <c r="I363" s="230"/>
      <c r="J363" s="230"/>
      <c r="K363" s="231"/>
      <c r="L363" s="156"/>
      <c r="M363" s="156"/>
      <c r="N363" s="156"/>
      <c r="O363" s="156"/>
      <c r="P363" s="18"/>
      <c r="Q363" s="19" t="s">
        <v>178</v>
      </c>
      <c r="R363" s="233" t="s">
        <v>197</v>
      </c>
      <c r="S363" s="233"/>
      <c r="T363" s="233"/>
      <c r="U363" s="233"/>
      <c r="V363" s="233"/>
      <c r="W363" s="233"/>
      <c r="X363" s="233"/>
      <c r="Y363" s="233"/>
      <c r="Z363" s="233"/>
      <c r="AA363" s="156"/>
      <c r="AB363" s="156"/>
      <c r="AC363" s="156"/>
      <c r="AD363" s="156"/>
    </row>
    <row r="364" spans="1:30" x14ac:dyDescent="0.2">
      <c r="B364" s="19" t="s">
        <v>76</v>
      </c>
      <c r="C364" s="229" t="s">
        <v>172</v>
      </c>
      <c r="D364" s="230"/>
      <c r="E364" s="230"/>
      <c r="F364" s="230"/>
      <c r="G364" s="230"/>
      <c r="H364" s="230"/>
      <c r="I364" s="230"/>
      <c r="J364" s="230"/>
      <c r="K364" s="231"/>
      <c r="L364" s="156"/>
      <c r="M364" s="156"/>
      <c r="N364" s="156"/>
      <c r="O364" s="156"/>
      <c r="P364" s="18"/>
      <c r="Q364" s="2"/>
      <c r="R364" s="214"/>
      <c r="S364" s="214"/>
      <c r="T364" s="214"/>
      <c r="U364" s="214"/>
      <c r="V364" s="214"/>
      <c r="W364" s="214"/>
      <c r="X364" s="214"/>
      <c r="Y364" s="214"/>
      <c r="Z364" s="214"/>
      <c r="AA364" s="156"/>
      <c r="AB364" s="156"/>
      <c r="AC364" s="156"/>
      <c r="AD364" s="156"/>
    </row>
    <row r="365" spans="1:30" x14ac:dyDescent="0.2">
      <c r="B365" s="19" t="s">
        <v>183</v>
      </c>
      <c r="C365" s="225" t="s">
        <v>175</v>
      </c>
      <c r="D365" s="225"/>
      <c r="E365" s="225"/>
      <c r="F365" s="225"/>
      <c r="G365" s="225"/>
      <c r="H365" s="225"/>
      <c r="I365" s="225"/>
      <c r="J365" s="225"/>
      <c r="K365" s="225"/>
      <c r="L365" s="156"/>
      <c r="M365" s="156"/>
      <c r="N365" s="156"/>
      <c r="O365" s="156"/>
      <c r="P365" s="18"/>
      <c r="Q365" s="2"/>
      <c r="R365" s="214"/>
      <c r="S365" s="214"/>
      <c r="T365" s="214"/>
      <c r="U365" s="214"/>
      <c r="V365" s="214"/>
      <c r="W365" s="214"/>
      <c r="X365" s="214"/>
      <c r="Y365" s="214"/>
      <c r="Z365" s="214"/>
      <c r="AA365" s="156"/>
      <c r="AB365" s="156"/>
      <c r="AC365" s="156"/>
      <c r="AD365" s="156"/>
    </row>
    <row r="366" spans="1:30" x14ac:dyDescent="0.2">
      <c r="B366" s="19">
        <v>2</v>
      </c>
      <c r="C366" s="224" t="s">
        <v>184</v>
      </c>
      <c r="D366" s="224"/>
      <c r="E366" s="224"/>
      <c r="F366" s="224"/>
      <c r="G366" s="224"/>
      <c r="H366" s="224"/>
      <c r="I366" s="224"/>
      <c r="J366" s="224"/>
      <c r="K366" s="224"/>
      <c r="L366" s="234">
        <f>SUM(L367:O369,L372:O373)</f>
        <v>0</v>
      </c>
      <c r="M366" s="234"/>
      <c r="N366" s="234"/>
      <c r="O366" s="234"/>
      <c r="P366" s="18"/>
      <c r="Q366" s="19" t="s">
        <v>183</v>
      </c>
      <c r="R366" s="225" t="s">
        <v>198</v>
      </c>
      <c r="S366" s="225"/>
      <c r="T366" s="225"/>
      <c r="U366" s="225"/>
      <c r="V366" s="225"/>
      <c r="W366" s="225"/>
      <c r="X366" s="225"/>
      <c r="Y366" s="225"/>
      <c r="Z366" s="225"/>
      <c r="AA366" s="232">
        <f>SUM(AA367:AD371)</f>
        <v>0</v>
      </c>
      <c r="AB366" s="232"/>
      <c r="AC366" s="232"/>
      <c r="AD366" s="232"/>
    </row>
    <row r="367" spans="1:30" x14ac:dyDescent="0.2">
      <c r="B367" s="19" t="s">
        <v>176</v>
      </c>
      <c r="C367" s="225" t="s">
        <v>167</v>
      </c>
      <c r="D367" s="225"/>
      <c r="E367" s="225"/>
      <c r="F367" s="225"/>
      <c r="G367" s="225"/>
      <c r="H367" s="225"/>
      <c r="I367" s="225"/>
      <c r="J367" s="225"/>
      <c r="K367" s="225"/>
      <c r="L367" s="156"/>
      <c r="M367" s="156"/>
      <c r="N367" s="156"/>
      <c r="O367" s="156"/>
      <c r="P367" s="18"/>
      <c r="Q367" s="19" t="s">
        <v>177</v>
      </c>
      <c r="R367" s="233" t="s">
        <v>196</v>
      </c>
      <c r="S367" s="233"/>
      <c r="T367" s="233"/>
      <c r="U367" s="233"/>
      <c r="V367" s="233"/>
      <c r="W367" s="233"/>
      <c r="X367" s="233"/>
      <c r="Y367" s="233"/>
      <c r="Z367" s="233"/>
      <c r="AA367" s="156"/>
      <c r="AB367" s="156"/>
      <c r="AC367" s="156"/>
      <c r="AD367" s="156"/>
    </row>
    <row r="368" spans="1:30" x14ac:dyDescent="0.2">
      <c r="B368" s="19" t="s">
        <v>182</v>
      </c>
      <c r="C368" s="225" t="s">
        <v>168</v>
      </c>
      <c r="D368" s="225"/>
      <c r="E368" s="225"/>
      <c r="F368" s="225"/>
      <c r="G368" s="225"/>
      <c r="H368" s="225"/>
      <c r="I368" s="225"/>
      <c r="J368" s="225"/>
      <c r="K368" s="225"/>
      <c r="L368" s="156"/>
      <c r="M368" s="156"/>
      <c r="N368" s="156"/>
      <c r="O368" s="156"/>
      <c r="P368" s="18"/>
      <c r="Q368" s="19" t="s">
        <v>178</v>
      </c>
      <c r="R368" s="233" t="s">
        <v>199</v>
      </c>
      <c r="S368" s="233"/>
      <c r="T368" s="233"/>
      <c r="U368" s="233"/>
      <c r="V368" s="233"/>
      <c r="W368" s="233"/>
      <c r="X368" s="233"/>
      <c r="Y368" s="233"/>
      <c r="Z368" s="233"/>
      <c r="AA368" s="156"/>
      <c r="AB368" s="156"/>
      <c r="AC368" s="156"/>
      <c r="AD368" s="156"/>
    </row>
    <row r="369" spans="2:30" x14ac:dyDescent="0.2">
      <c r="B369" s="19" t="s">
        <v>183</v>
      </c>
      <c r="C369" s="225" t="s">
        <v>185</v>
      </c>
      <c r="D369" s="225"/>
      <c r="E369" s="225"/>
      <c r="F369" s="225"/>
      <c r="G369" s="225"/>
      <c r="H369" s="225"/>
      <c r="I369" s="225"/>
      <c r="J369" s="225"/>
      <c r="K369" s="225"/>
      <c r="L369" s="232">
        <f>SUM(L370:O371)</f>
        <v>0</v>
      </c>
      <c r="M369" s="232"/>
      <c r="N369" s="232"/>
      <c r="O369" s="232"/>
      <c r="P369" s="18"/>
      <c r="Q369" s="19" t="s">
        <v>179</v>
      </c>
      <c r="R369" s="233" t="s">
        <v>200</v>
      </c>
      <c r="S369" s="233"/>
      <c r="T369" s="233"/>
      <c r="U369" s="233"/>
      <c r="V369" s="233"/>
      <c r="W369" s="233"/>
      <c r="X369" s="233"/>
      <c r="Y369" s="233"/>
      <c r="Z369" s="233"/>
      <c r="AA369" s="156"/>
      <c r="AB369" s="156"/>
      <c r="AC369" s="156"/>
      <c r="AD369" s="156"/>
    </row>
    <row r="370" spans="2:30" x14ac:dyDescent="0.2">
      <c r="B370" s="19" t="s">
        <v>177</v>
      </c>
      <c r="C370" s="233" t="s">
        <v>186</v>
      </c>
      <c r="D370" s="233"/>
      <c r="E370" s="233"/>
      <c r="F370" s="233"/>
      <c r="G370" s="233"/>
      <c r="H370" s="233"/>
      <c r="I370" s="233"/>
      <c r="J370" s="233"/>
      <c r="K370" s="233"/>
      <c r="L370" s="156"/>
      <c r="M370" s="156"/>
      <c r="N370" s="156"/>
      <c r="O370" s="156"/>
      <c r="P370" s="18"/>
      <c r="Q370" s="19" t="s">
        <v>76</v>
      </c>
      <c r="R370" s="233" t="s">
        <v>201</v>
      </c>
      <c r="S370" s="233"/>
      <c r="T370" s="233"/>
      <c r="U370" s="233"/>
      <c r="V370" s="233"/>
      <c r="W370" s="233"/>
      <c r="X370" s="233"/>
      <c r="Y370" s="233"/>
      <c r="Z370" s="233"/>
      <c r="AA370" s="156"/>
      <c r="AB370" s="156"/>
      <c r="AC370" s="156"/>
      <c r="AD370" s="156"/>
    </row>
    <row r="371" spans="2:30" x14ac:dyDescent="0.2">
      <c r="B371" s="19" t="s">
        <v>178</v>
      </c>
      <c r="C371" s="233" t="s">
        <v>172</v>
      </c>
      <c r="D371" s="233"/>
      <c r="E371" s="233"/>
      <c r="F371" s="233"/>
      <c r="G371" s="233"/>
      <c r="H371" s="233"/>
      <c r="I371" s="233"/>
      <c r="J371" s="233"/>
      <c r="K371" s="233"/>
      <c r="L371" s="156"/>
      <c r="M371" s="156"/>
      <c r="N371" s="156"/>
      <c r="O371" s="156"/>
      <c r="P371" s="18"/>
      <c r="Q371" s="19" t="s">
        <v>202</v>
      </c>
      <c r="R371" s="233" t="s">
        <v>203</v>
      </c>
      <c r="S371" s="233"/>
      <c r="T371" s="233"/>
      <c r="U371" s="233"/>
      <c r="V371" s="233"/>
      <c r="W371" s="233"/>
      <c r="X371" s="233"/>
      <c r="Y371" s="233"/>
      <c r="Z371" s="233"/>
      <c r="AA371" s="156"/>
      <c r="AB371" s="156"/>
      <c r="AC371" s="156"/>
      <c r="AD371" s="156"/>
    </row>
    <row r="372" spans="2:30" x14ac:dyDescent="0.2">
      <c r="B372" s="19" t="s">
        <v>190</v>
      </c>
      <c r="C372" s="225" t="s">
        <v>187</v>
      </c>
      <c r="D372" s="225"/>
      <c r="E372" s="225"/>
      <c r="F372" s="225"/>
      <c r="G372" s="225"/>
      <c r="H372" s="225"/>
      <c r="I372" s="225"/>
      <c r="J372" s="225"/>
      <c r="K372" s="225"/>
      <c r="L372" s="156"/>
      <c r="M372" s="156"/>
      <c r="N372" s="156"/>
      <c r="O372" s="156"/>
      <c r="P372" s="18"/>
      <c r="Q372" s="19" t="s">
        <v>190</v>
      </c>
      <c r="R372" s="233" t="s">
        <v>204</v>
      </c>
      <c r="S372" s="233"/>
      <c r="T372" s="233"/>
      <c r="U372" s="233"/>
      <c r="V372" s="233"/>
      <c r="W372" s="233"/>
      <c r="X372" s="233"/>
      <c r="Y372" s="233"/>
      <c r="Z372" s="233"/>
      <c r="AA372" s="156"/>
      <c r="AB372" s="156"/>
      <c r="AC372" s="156"/>
      <c r="AD372" s="156"/>
    </row>
    <row r="373" spans="2:30" x14ac:dyDescent="0.2">
      <c r="B373" s="19" t="s">
        <v>191</v>
      </c>
      <c r="C373" s="225" t="s">
        <v>188</v>
      </c>
      <c r="D373" s="225"/>
      <c r="E373" s="225"/>
      <c r="F373" s="225"/>
      <c r="G373" s="225"/>
      <c r="H373" s="225"/>
      <c r="I373" s="225"/>
      <c r="J373" s="225"/>
      <c r="K373" s="225"/>
      <c r="L373" s="156"/>
      <c r="M373" s="156"/>
      <c r="N373" s="156"/>
      <c r="O373" s="156"/>
      <c r="P373" s="18"/>
      <c r="Q373" s="19"/>
      <c r="R373" s="214"/>
      <c r="S373" s="214"/>
      <c r="T373" s="214"/>
      <c r="U373" s="214"/>
      <c r="V373" s="214"/>
      <c r="W373" s="214"/>
      <c r="X373" s="214"/>
      <c r="Y373" s="214"/>
      <c r="Z373" s="214"/>
      <c r="AA373" s="156"/>
      <c r="AB373" s="156"/>
      <c r="AC373" s="156"/>
      <c r="AD373" s="156"/>
    </row>
    <row r="374" spans="2:30" x14ac:dyDescent="0.2">
      <c r="B374" s="19" t="s">
        <v>165</v>
      </c>
      <c r="C374" s="224" t="s">
        <v>189</v>
      </c>
      <c r="D374" s="224"/>
      <c r="E374" s="224"/>
      <c r="F374" s="224"/>
      <c r="G374" s="224"/>
      <c r="H374" s="224"/>
      <c r="I374" s="224"/>
      <c r="J374" s="224"/>
      <c r="K374" s="224"/>
      <c r="L374" s="234">
        <f>L358+L366</f>
        <v>0</v>
      </c>
      <c r="M374" s="234"/>
      <c r="N374" s="234"/>
      <c r="O374" s="234"/>
      <c r="P374" s="18"/>
      <c r="Q374" s="19" t="s">
        <v>166</v>
      </c>
      <c r="R374" s="224" t="s">
        <v>205</v>
      </c>
      <c r="S374" s="224"/>
      <c r="T374" s="224"/>
      <c r="U374" s="224"/>
      <c r="V374" s="224"/>
      <c r="W374" s="224"/>
      <c r="X374" s="224"/>
      <c r="Y374" s="224"/>
      <c r="Z374" s="224"/>
      <c r="AA374" s="238">
        <f>+L374</f>
        <v>0</v>
      </c>
      <c r="AB374" s="238"/>
      <c r="AC374" s="238"/>
      <c r="AD374" s="238"/>
    </row>
    <row r="376" spans="2:30" x14ac:dyDescent="0.2">
      <c r="N376" s="236"/>
      <c r="O376" s="236"/>
      <c r="P376" s="236"/>
      <c r="Q376" s="236"/>
      <c r="R376" s="236"/>
      <c r="S376" s="236"/>
      <c r="T376" s="236"/>
      <c r="U376" s="236"/>
      <c r="V376" s="236"/>
      <c r="W376" s="236"/>
      <c r="X376" s="236"/>
      <c r="Y376" s="236"/>
      <c r="Z376" s="236"/>
      <c r="AA376" s="236"/>
      <c r="AB376" s="236"/>
      <c r="AC376" s="236"/>
      <c r="AD376" s="236"/>
    </row>
    <row r="377" spans="2:30" x14ac:dyDescent="0.2">
      <c r="N377" s="236"/>
      <c r="O377" s="236"/>
      <c r="P377" s="236"/>
      <c r="Q377" s="236"/>
      <c r="R377" s="236"/>
      <c r="S377" s="236"/>
      <c r="T377" s="236"/>
      <c r="U377" s="236"/>
      <c r="V377" s="236"/>
      <c r="W377" s="236"/>
      <c r="X377" s="236"/>
      <c r="Y377" s="236"/>
      <c r="Z377" s="236"/>
      <c r="AA377" s="236"/>
      <c r="AB377" s="236"/>
      <c r="AC377" s="236"/>
      <c r="AD377" s="236"/>
    </row>
    <row r="378" spans="2:30" x14ac:dyDescent="0.2">
      <c r="N378" s="237" t="s">
        <v>291</v>
      </c>
      <c r="O378" s="237"/>
      <c r="P378" s="237"/>
      <c r="Q378" s="237"/>
      <c r="R378" s="237"/>
      <c r="S378" s="237"/>
      <c r="T378" s="237"/>
      <c r="U378" s="237"/>
      <c r="V378" s="237" t="s">
        <v>379</v>
      </c>
      <c r="W378" s="237"/>
      <c r="X378" s="237"/>
      <c r="Y378" s="237"/>
      <c r="Z378" s="237"/>
      <c r="AA378" s="237"/>
      <c r="AB378" s="237"/>
      <c r="AC378" s="237"/>
      <c r="AD378" s="237"/>
    </row>
  </sheetData>
  <sheetProtection algorithmName="SHA-512" hashValue="GKoDvGZv/TpzSWtgbPBFQKoG0TKxQfJo+KBP4Fq9AmapqTFvmYR9F45YkbVN4pfhq660Z0EB0UHveNtjkWMU9Q==" saltValue="94NLhAzJe8GBrmp28P78fQ==" spinCount="100000" sheet="1" objects="1" scenarios="1"/>
  <mergeCells count="528">
    <mergeCell ref="L372:O372"/>
    <mergeCell ref="C366:K366"/>
    <mergeCell ref="C367:K367"/>
    <mergeCell ref="AA371:AD371"/>
    <mergeCell ref="C373:K373"/>
    <mergeCell ref="C374:K374"/>
    <mergeCell ref="N376:U377"/>
    <mergeCell ref="V376:AD377"/>
    <mergeCell ref="N378:U378"/>
    <mergeCell ref="V378:AD378"/>
    <mergeCell ref="L373:O373"/>
    <mergeCell ref="L374:O374"/>
    <mergeCell ref="R366:Z366"/>
    <mergeCell ref="R373:Z373"/>
    <mergeCell ref="AA373:AD373"/>
    <mergeCell ref="R374:Z374"/>
    <mergeCell ref="AA374:AD374"/>
    <mergeCell ref="C1:AD1"/>
    <mergeCell ref="G77:J77"/>
    <mergeCell ref="M77:P77"/>
    <mergeCell ref="B77:E77"/>
    <mergeCell ref="R372:Z372"/>
    <mergeCell ref="AA372:AD372"/>
    <mergeCell ref="R369:Z369"/>
    <mergeCell ref="AA367:AD367"/>
    <mergeCell ref="R370:Z370"/>
    <mergeCell ref="AA368:AD368"/>
    <mergeCell ref="R371:Z371"/>
    <mergeCell ref="AA369:AD369"/>
    <mergeCell ref="AA364:AD364"/>
    <mergeCell ref="R367:Z367"/>
    <mergeCell ref="AA365:AD365"/>
    <mergeCell ref="R368:Z368"/>
    <mergeCell ref="AA366:AD366"/>
    <mergeCell ref="L364:O364"/>
    <mergeCell ref="L365:O365"/>
    <mergeCell ref="L366:O366"/>
    <mergeCell ref="C361:K361"/>
    <mergeCell ref="C362:K362"/>
    <mergeCell ref="R358:Z358"/>
    <mergeCell ref="AA358:AD358"/>
    <mergeCell ref="R359:Z359"/>
    <mergeCell ref="AA359:AD359"/>
    <mergeCell ref="R360:Z360"/>
    <mergeCell ref="AA360:AD360"/>
    <mergeCell ref="R361:Z361"/>
    <mergeCell ref="AA361:AD361"/>
    <mergeCell ref="R362:Z362"/>
    <mergeCell ref="AA362:AD362"/>
    <mergeCell ref="R363:Z363"/>
    <mergeCell ref="AA363:AD363"/>
    <mergeCell ref="C358:K358"/>
    <mergeCell ref="C359:K359"/>
    <mergeCell ref="C360:K360"/>
    <mergeCell ref="C372:K372"/>
    <mergeCell ref="C363:K363"/>
    <mergeCell ref="C364:K364"/>
    <mergeCell ref="C365:K365"/>
    <mergeCell ref="C357:K357"/>
    <mergeCell ref="L357:O357"/>
    <mergeCell ref="L367:O367"/>
    <mergeCell ref="L368:O368"/>
    <mergeCell ref="L369:O369"/>
    <mergeCell ref="L370:O370"/>
    <mergeCell ref="L371:O371"/>
    <mergeCell ref="C368:K368"/>
    <mergeCell ref="C369:K369"/>
    <mergeCell ref="C370:K370"/>
    <mergeCell ref="C371:K371"/>
    <mergeCell ref="L358:O358"/>
    <mergeCell ref="L359:O359"/>
    <mergeCell ref="L360:O360"/>
    <mergeCell ref="L361:O361"/>
    <mergeCell ref="L362:O362"/>
    <mergeCell ref="L363:O363"/>
    <mergeCell ref="B355:AA355"/>
    <mergeCell ref="B303:AD317"/>
    <mergeCell ref="B319:AD320"/>
    <mergeCell ref="B321:AD335"/>
    <mergeCell ref="B263:AD266"/>
    <mergeCell ref="B267:AD281"/>
    <mergeCell ref="B283:AD284"/>
    <mergeCell ref="B285:AD299"/>
    <mergeCell ref="B301:AD302"/>
    <mergeCell ref="R364:Z364"/>
    <mergeCell ref="R365:Z365"/>
    <mergeCell ref="AA370:AD370"/>
    <mergeCell ref="K242:O242"/>
    <mergeCell ref="P242:T242"/>
    <mergeCell ref="U242:Y242"/>
    <mergeCell ref="F243:J243"/>
    <mergeCell ref="K243:O243"/>
    <mergeCell ref="P243:T243"/>
    <mergeCell ref="U243:Y243"/>
    <mergeCell ref="Z244:AD244"/>
    <mergeCell ref="F245:J245"/>
    <mergeCell ref="K245:O245"/>
    <mergeCell ref="P245:T245"/>
    <mergeCell ref="U245:Y245"/>
    <mergeCell ref="Z245:AD245"/>
    <mergeCell ref="F242:J242"/>
    <mergeCell ref="Z246:AD246"/>
    <mergeCell ref="R357:Z357"/>
    <mergeCell ref="AA357:AD357"/>
    <mergeCell ref="B248:P248"/>
    <mergeCell ref="B249:AD255"/>
    <mergeCell ref="B337:AD338"/>
    <mergeCell ref="B339:AD353"/>
    <mergeCell ref="M237:AD237"/>
    <mergeCell ref="G261:W261"/>
    <mergeCell ref="B240:N240"/>
    <mergeCell ref="Z242:AD243"/>
    <mergeCell ref="B237:L237"/>
    <mergeCell ref="M238:AD238"/>
    <mergeCell ref="B233:J234"/>
    <mergeCell ref="K233:S234"/>
    <mergeCell ref="T233:X234"/>
    <mergeCell ref="Y233:AC234"/>
    <mergeCell ref="B236:Q236"/>
    <mergeCell ref="B238:L238"/>
    <mergeCell ref="K244:O244"/>
    <mergeCell ref="P244:T244"/>
    <mergeCell ref="U244:Y244"/>
    <mergeCell ref="F246:J246"/>
    <mergeCell ref="K246:O246"/>
    <mergeCell ref="P246:T246"/>
    <mergeCell ref="U246:Y246"/>
    <mergeCell ref="B244:E244"/>
    <mergeCell ref="B245:E245"/>
    <mergeCell ref="B246:E246"/>
    <mergeCell ref="F244:J244"/>
    <mergeCell ref="B229:J230"/>
    <mergeCell ref="K229:S230"/>
    <mergeCell ref="T229:X230"/>
    <mergeCell ref="Y229:AC230"/>
    <mergeCell ref="B231:J232"/>
    <mergeCell ref="K231:S232"/>
    <mergeCell ref="T231:X232"/>
    <mergeCell ref="Y231:AC232"/>
    <mergeCell ref="B225:J226"/>
    <mergeCell ref="K225:S226"/>
    <mergeCell ref="T225:X226"/>
    <mergeCell ref="Y225:AC226"/>
    <mergeCell ref="B227:J228"/>
    <mergeCell ref="K227:S228"/>
    <mergeCell ref="T227:X228"/>
    <mergeCell ref="Y227:AC228"/>
    <mergeCell ref="AA219:AD220"/>
    <mergeCell ref="B222:M222"/>
    <mergeCell ref="B223:J224"/>
    <mergeCell ref="K223:S224"/>
    <mergeCell ref="T223:X224"/>
    <mergeCell ref="Y223:AC224"/>
    <mergeCell ref="B219:G220"/>
    <mergeCell ref="H219:N220"/>
    <mergeCell ref="O219:R220"/>
    <mergeCell ref="S219:V220"/>
    <mergeCell ref="W219:Z220"/>
    <mergeCell ref="AA215:AD216"/>
    <mergeCell ref="B217:G218"/>
    <mergeCell ref="H217:N218"/>
    <mergeCell ref="O217:R218"/>
    <mergeCell ref="S217:V218"/>
    <mergeCell ref="W217:Z218"/>
    <mergeCell ref="AA217:AD218"/>
    <mergeCell ref="B215:G216"/>
    <mergeCell ref="H215:N216"/>
    <mergeCell ref="O215:R216"/>
    <mergeCell ref="S215:V216"/>
    <mergeCell ref="W215:Z216"/>
    <mergeCell ref="AA211:AD212"/>
    <mergeCell ref="B213:G214"/>
    <mergeCell ref="H213:N214"/>
    <mergeCell ref="O213:R214"/>
    <mergeCell ref="S213:V214"/>
    <mergeCell ref="W213:Z214"/>
    <mergeCell ref="AA213:AD214"/>
    <mergeCell ref="B211:G212"/>
    <mergeCell ref="H211:N212"/>
    <mergeCell ref="O211:R212"/>
    <mergeCell ref="S211:V212"/>
    <mergeCell ref="W211:Z212"/>
    <mergeCell ref="AA207:AD208"/>
    <mergeCell ref="B209:G210"/>
    <mergeCell ref="H209:N210"/>
    <mergeCell ref="O209:R210"/>
    <mergeCell ref="S209:V210"/>
    <mergeCell ref="W209:Z210"/>
    <mergeCell ref="AA209:AD210"/>
    <mergeCell ref="B207:G208"/>
    <mergeCell ref="H207:N208"/>
    <mergeCell ref="O207:R208"/>
    <mergeCell ref="S207:V208"/>
    <mergeCell ref="W207:Z208"/>
    <mergeCell ref="W203:Z204"/>
    <mergeCell ref="AA203:AD204"/>
    <mergeCell ref="B205:G206"/>
    <mergeCell ref="H205:N206"/>
    <mergeCell ref="O205:R206"/>
    <mergeCell ref="S205:V206"/>
    <mergeCell ref="W205:Z206"/>
    <mergeCell ref="AA205:AD206"/>
    <mergeCell ref="B202:U202"/>
    <mergeCell ref="B203:G204"/>
    <mergeCell ref="H203:N204"/>
    <mergeCell ref="O203:R204"/>
    <mergeCell ref="S203:V204"/>
    <mergeCell ref="B193:M193"/>
    <mergeCell ref="N193:S193"/>
    <mergeCell ref="A198:AD198"/>
    <mergeCell ref="A197:AD197"/>
    <mergeCell ref="A195:AD196"/>
    <mergeCell ref="B190:M190"/>
    <mergeCell ref="N190:S190"/>
    <mergeCell ref="B191:M191"/>
    <mergeCell ref="N191:S191"/>
    <mergeCell ref="B192:M192"/>
    <mergeCell ref="N192:S192"/>
    <mergeCell ref="B187:AA187"/>
    <mergeCell ref="N188:S189"/>
    <mergeCell ref="B188:M189"/>
    <mergeCell ref="B184:M184"/>
    <mergeCell ref="N184:Q184"/>
    <mergeCell ref="R184:W184"/>
    <mergeCell ref="B185:M185"/>
    <mergeCell ref="N185:Q185"/>
    <mergeCell ref="R185:W185"/>
    <mergeCell ref="B182:M182"/>
    <mergeCell ref="N182:Q182"/>
    <mergeCell ref="R182:W182"/>
    <mergeCell ref="B183:M183"/>
    <mergeCell ref="N183:Q183"/>
    <mergeCell ref="R183:W183"/>
    <mergeCell ref="B180:M180"/>
    <mergeCell ref="N180:Q180"/>
    <mergeCell ref="R180:W180"/>
    <mergeCell ref="B181:M181"/>
    <mergeCell ref="N181:Q181"/>
    <mergeCell ref="R181:W181"/>
    <mergeCell ref="B178:M178"/>
    <mergeCell ref="N178:Q178"/>
    <mergeCell ref="R178:W178"/>
    <mergeCell ref="B179:M179"/>
    <mergeCell ref="N179:Q179"/>
    <mergeCell ref="R179:W179"/>
    <mergeCell ref="B174:K175"/>
    <mergeCell ref="L174:P175"/>
    <mergeCell ref="Q174:T175"/>
    <mergeCell ref="U174:Y175"/>
    <mergeCell ref="B177:O177"/>
    <mergeCell ref="B170:K171"/>
    <mergeCell ref="L170:P171"/>
    <mergeCell ref="Q170:T171"/>
    <mergeCell ref="U170:Y171"/>
    <mergeCell ref="B172:K173"/>
    <mergeCell ref="L172:P173"/>
    <mergeCell ref="Q172:T173"/>
    <mergeCell ref="U172:Y173"/>
    <mergeCell ref="B166:K167"/>
    <mergeCell ref="L166:P167"/>
    <mergeCell ref="Q166:T167"/>
    <mergeCell ref="U166:Y167"/>
    <mergeCell ref="B168:K169"/>
    <mergeCell ref="L168:P169"/>
    <mergeCell ref="Q168:T169"/>
    <mergeCell ref="U168:Y169"/>
    <mergeCell ref="B162:K163"/>
    <mergeCell ref="L162:P163"/>
    <mergeCell ref="Q162:T163"/>
    <mergeCell ref="U162:Y163"/>
    <mergeCell ref="B164:K165"/>
    <mergeCell ref="L164:P165"/>
    <mergeCell ref="Q164:T165"/>
    <mergeCell ref="U164:Y165"/>
    <mergeCell ref="B160:K161"/>
    <mergeCell ref="L160:P161"/>
    <mergeCell ref="Q160:T161"/>
    <mergeCell ref="U160:Y161"/>
    <mergeCell ref="W154:Z155"/>
    <mergeCell ref="AA154:AD155"/>
    <mergeCell ref="B157:I157"/>
    <mergeCell ref="U158:Y159"/>
    <mergeCell ref="Q158:T159"/>
    <mergeCell ref="B158:K159"/>
    <mergeCell ref="L158:P159"/>
    <mergeCell ref="B154:E155"/>
    <mergeCell ref="F154:I155"/>
    <mergeCell ref="J154:N155"/>
    <mergeCell ref="O154:R155"/>
    <mergeCell ref="S154:V155"/>
    <mergeCell ref="W150:Z151"/>
    <mergeCell ref="AA150:AD151"/>
    <mergeCell ref="B152:E153"/>
    <mergeCell ref="F152:I153"/>
    <mergeCell ref="J152:N153"/>
    <mergeCell ref="O152:R153"/>
    <mergeCell ref="S152:V153"/>
    <mergeCell ref="W152:Z153"/>
    <mergeCell ref="AA152:AD153"/>
    <mergeCell ref="B150:E151"/>
    <mergeCell ref="F150:I151"/>
    <mergeCell ref="J150:N151"/>
    <mergeCell ref="O150:R151"/>
    <mergeCell ref="S150:V151"/>
    <mergeCell ref="AA146:AD147"/>
    <mergeCell ref="J146:N147"/>
    <mergeCell ref="B148:E149"/>
    <mergeCell ref="F148:I149"/>
    <mergeCell ref="J148:N149"/>
    <mergeCell ref="O148:R149"/>
    <mergeCell ref="S148:V149"/>
    <mergeCell ref="W148:Z149"/>
    <mergeCell ref="AA148:AD149"/>
    <mergeCell ref="B146:E147"/>
    <mergeCell ref="F146:I147"/>
    <mergeCell ref="O146:R147"/>
    <mergeCell ref="S146:V147"/>
    <mergeCell ref="W146:Z147"/>
    <mergeCell ref="A141:C141"/>
    <mergeCell ref="E141:V141"/>
    <mergeCell ref="B143:E143"/>
    <mergeCell ref="AA144:AD145"/>
    <mergeCell ref="W144:Z145"/>
    <mergeCell ref="S144:V145"/>
    <mergeCell ref="O144:R145"/>
    <mergeCell ref="J144:N145"/>
    <mergeCell ref="F144:I145"/>
    <mergeCell ref="B144:E145"/>
    <mergeCell ref="A134:AD135"/>
    <mergeCell ref="A136:AD137"/>
    <mergeCell ref="A129:AD130"/>
    <mergeCell ref="H139:V139"/>
    <mergeCell ref="A131:AD133"/>
    <mergeCell ref="B121:K127"/>
    <mergeCell ref="N121:Y121"/>
    <mergeCell ref="Z121:AD121"/>
    <mergeCell ref="L122:L123"/>
    <mergeCell ref="N122:Y123"/>
    <mergeCell ref="Z122:AD123"/>
    <mergeCell ref="L124:L125"/>
    <mergeCell ref="N124:Y125"/>
    <mergeCell ref="Z124:AD125"/>
    <mergeCell ref="L126:L127"/>
    <mergeCell ref="N126:Y127"/>
    <mergeCell ref="Z126:AD127"/>
    <mergeCell ref="N117:Y118"/>
    <mergeCell ref="Z117:AD118"/>
    <mergeCell ref="N119:Y120"/>
    <mergeCell ref="Z119:AD120"/>
    <mergeCell ref="N114:Y114"/>
    <mergeCell ref="Z114:AD114"/>
    <mergeCell ref="N107:Y107"/>
    <mergeCell ref="Z107:AD107"/>
    <mergeCell ref="B101:Y101"/>
    <mergeCell ref="N115:Y116"/>
    <mergeCell ref="Z115:AD116"/>
    <mergeCell ref="B114:K120"/>
    <mergeCell ref="L115:L116"/>
    <mergeCell ref="L117:L118"/>
    <mergeCell ref="L119:L120"/>
    <mergeCell ref="L108:L109"/>
    <mergeCell ref="L110:L111"/>
    <mergeCell ref="L112:L113"/>
    <mergeCell ref="B107:K113"/>
    <mergeCell ref="N108:Y109"/>
    <mergeCell ref="Z108:AD109"/>
    <mergeCell ref="N110:Y111"/>
    <mergeCell ref="Z110:AD111"/>
    <mergeCell ref="N112:Y113"/>
    <mergeCell ref="U83:AD84"/>
    <mergeCell ref="T85:AD92"/>
    <mergeCell ref="Z112:AD113"/>
    <mergeCell ref="N103:Y103"/>
    <mergeCell ref="N104:Y104"/>
    <mergeCell ref="Z104:AD104"/>
    <mergeCell ref="Z103:AD103"/>
    <mergeCell ref="B102:K102"/>
    <mergeCell ref="N105:Y105"/>
    <mergeCell ref="Z105:AD105"/>
    <mergeCell ref="N106:Y106"/>
    <mergeCell ref="Z106:AD106"/>
    <mergeCell ref="B103:K106"/>
    <mergeCell ref="N83:R84"/>
    <mergeCell ref="B85:M86"/>
    <mergeCell ref="N85:R86"/>
    <mergeCell ref="B87:M88"/>
    <mergeCell ref="N87:R88"/>
    <mergeCell ref="B79:R79"/>
    <mergeCell ref="B80:M80"/>
    <mergeCell ref="N80:R80"/>
    <mergeCell ref="B81:M82"/>
    <mergeCell ref="N81:R82"/>
    <mergeCell ref="F10:Y10"/>
    <mergeCell ref="I12:U12"/>
    <mergeCell ref="I69:U69"/>
    <mergeCell ref="B71:O71"/>
    <mergeCell ref="P71:W71"/>
    <mergeCell ref="B65:E65"/>
    <mergeCell ref="B66:E66"/>
    <mergeCell ref="B68:E68"/>
    <mergeCell ref="F65:P65"/>
    <mergeCell ref="F66:P66"/>
    <mergeCell ref="F68:P68"/>
    <mergeCell ref="F67:P67"/>
    <mergeCell ref="G23:N23"/>
    <mergeCell ref="G24:N24"/>
    <mergeCell ref="G25:N25"/>
    <mergeCell ref="G26:N26"/>
    <mergeCell ref="B20:F20"/>
    <mergeCell ref="B22:F22"/>
    <mergeCell ref="A7:B7"/>
    <mergeCell ref="C7:E7"/>
    <mergeCell ref="G7:I7"/>
    <mergeCell ref="A8:I8"/>
    <mergeCell ref="A4:K4"/>
    <mergeCell ref="A5:K5"/>
    <mergeCell ref="S5:AC5"/>
    <mergeCell ref="S3:AC4"/>
    <mergeCell ref="B64:E64"/>
    <mergeCell ref="F64:P64"/>
    <mergeCell ref="B63:P63"/>
    <mergeCell ref="A14:A15"/>
    <mergeCell ref="B14:H15"/>
    <mergeCell ref="J14:AD15"/>
    <mergeCell ref="Q17:AD19"/>
    <mergeCell ref="B17:N19"/>
    <mergeCell ref="A17:A19"/>
    <mergeCell ref="P17:P19"/>
    <mergeCell ref="B25:F25"/>
    <mergeCell ref="B26:F26"/>
    <mergeCell ref="B21:F21"/>
    <mergeCell ref="G20:N20"/>
    <mergeCell ref="G21:N21"/>
    <mergeCell ref="G22:N22"/>
    <mergeCell ref="B23:F23"/>
    <mergeCell ref="B24:F24"/>
    <mergeCell ref="V20:AC20"/>
    <mergeCell ref="Q21:U21"/>
    <mergeCell ref="V21:AC21"/>
    <mergeCell ref="Q22:U22"/>
    <mergeCell ref="V22:AC22"/>
    <mergeCell ref="Q20:U20"/>
    <mergeCell ref="Q23:U23"/>
    <mergeCell ref="V23:AC23"/>
    <mergeCell ref="Q24:U24"/>
    <mergeCell ref="V24:AC24"/>
    <mergeCell ref="A28:A30"/>
    <mergeCell ref="P28:P30"/>
    <mergeCell ref="Q28:AC30"/>
    <mergeCell ref="Q31:U31"/>
    <mergeCell ref="V31:AC31"/>
    <mergeCell ref="Q25:U25"/>
    <mergeCell ref="V25:AC25"/>
    <mergeCell ref="Q26:U26"/>
    <mergeCell ref="V26:AC26"/>
    <mergeCell ref="B28:N30"/>
    <mergeCell ref="B31:F31"/>
    <mergeCell ref="G31:N31"/>
    <mergeCell ref="B39:I39"/>
    <mergeCell ref="Q39:X39"/>
    <mergeCell ref="J39:N39"/>
    <mergeCell ref="Y39:AC39"/>
    <mergeCell ref="Q32:U32"/>
    <mergeCell ref="V32:AC32"/>
    <mergeCell ref="Q33:U33"/>
    <mergeCell ref="V33:AC33"/>
    <mergeCell ref="Q34:U34"/>
    <mergeCell ref="V34:AC34"/>
    <mergeCell ref="B35:F35"/>
    <mergeCell ref="G35:N35"/>
    <mergeCell ref="B36:F36"/>
    <mergeCell ref="G36:N36"/>
    <mergeCell ref="B37:F37"/>
    <mergeCell ref="G37:N37"/>
    <mergeCell ref="B33:F33"/>
    <mergeCell ref="G33:N33"/>
    <mergeCell ref="B34:F34"/>
    <mergeCell ref="G34:N34"/>
    <mergeCell ref="B32:F32"/>
    <mergeCell ref="G32:N32"/>
    <mergeCell ref="B41:I41"/>
    <mergeCell ref="J41:AC41"/>
    <mergeCell ref="B43:J43"/>
    <mergeCell ref="K43:AC43"/>
    <mergeCell ref="B45:I46"/>
    <mergeCell ref="A45:A46"/>
    <mergeCell ref="J45:AC45"/>
    <mergeCell ref="J46:AC46"/>
    <mergeCell ref="B55:D55"/>
    <mergeCell ref="P55:AC55"/>
    <mergeCell ref="A48:A53"/>
    <mergeCell ref="AA52:AD52"/>
    <mergeCell ref="J53:Z53"/>
    <mergeCell ref="AA53:AD53"/>
    <mergeCell ref="B48:I53"/>
    <mergeCell ref="J48:Z48"/>
    <mergeCell ref="AA48:AD48"/>
    <mergeCell ref="J49:Z49"/>
    <mergeCell ref="AA49:AD49"/>
    <mergeCell ref="J50:Z50"/>
    <mergeCell ref="AA50:AD50"/>
    <mergeCell ref="J51:Z51"/>
    <mergeCell ref="AA51:AD51"/>
    <mergeCell ref="J52:Z52"/>
    <mergeCell ref="B98:G98"/>
    <mergeCell ref="I98:S98"/>
    <mergeCell ref="B94:E94"/>
    <mergeCell ref="I94:S94"/>
    <mergeCell ref="B96:G96"/>
    <mergeCell ref="I96:S96"/>
    <mergeCell ref="B61:T61"/>
    <mergeCell ref="Q59:U59"/>
    <mergeCell ref="B57:E57"/>
    <mergeCell ref="P57:AC57"/>
    <mergeCell ref="B73:D73"/>
    <mergeCell ref="E73:AD73"/>
    <mergeCell ref="B75:F75"/>
    <mergeCell ref="G75:I75"/>
    <mergeCell ref="V75:X75"/>
    <mergeCell ref="L75:U75"/>
    <mergeCell ref="B89:M90"/>
    <mergeCell ref="N89:R90"/>
    <mergeCell ref="B91:M92"/>
    <mergeCell ref="N91:R92"/>
    <mergeCell ref="U79:AB79"/>
    <mergeCell ref="U80:X80"/>
    <mergeCell ref="U81:X81"/>
    <mergeCell ref="B83:M84"/>
  </mergeCells>
  <conditionalFormatting sqref="Q17:AD19">
    <cfRule type="containsText" dxfId="39" priority="11" operator="containsText" text="Proszę wypełnić tabelę zgodnie z wpisem do KRS lub CEiDG  oposiadanym miejscu prowadzenia DG w woj.małopolskim">
      <formula>NOT(ISERROR(SEARCH("Proszę wypełnić tabelę zgodnie z wpisem do KRS lub CEiDG  oposiadanym miejscu prowadzenia DG w woj.małopolskim",Q17)))</formula>
    </cfRule>
    <cfRule type="containsText" dxfId="38" priority="12" operator="containsText" text="Proszę nie wypełniać tej tabeli">
      <formula>NOT(ISERROR(SEARCH("Proszę nie wypełniać tej tabeli",Q17)))</formula>
    </cfRule>
  </conditionalFormatting>
  <conditionalFormatting sqref="J46:AC46">
    <cfRule type="containsText" dxfId="37" priority="9" operator="containsText" text="Kliknij i wpisz formę prowadzenia działalności">
      <formula>NOT(ISERROR(SEARCH("Kliknij i wpisz formę prowadzenia działalności",J46)))</formula>
    </cfRule>
    <cfRule type="containsText" dxfId="36" priority="10" operator="containsText" text="proszę nic nie wpisywać">
      <formula>NOT(ISERROR(SEARCH("proszę nic nie wpisywać",J46)))</formula>
    </cfRule>
  </conditionalFormatting>
  <conditionalFormatting sqref="P55:AC55">
    <cfRule type="containsText" dxfId="35" priority="7" operator="containsText" text="Prawidłowy NIP">
      <formula>NOT(ISERROR(SEARCH("Prawidłowy NIP",P55)))</formula>
    </cfRule>
    <cfRule type="containsText" dxfId="34" priority="8" operator="containsText" text="NIP nieprawidłowy wprowdź jeszcze raz">
      <formula>NOT(ISERROR(SEARCH("NIP nieprawidłowy wprowdź jeszcze raz",P55)))</formula>
    </cfRule>
  </conditionalFormatting>
  <conditionalFormatting sqref="P57:AC57">
    <cfRule type="containsText" dxfId="33" priority="3" operator="containsText" text="REGON nieprawidłowy wprowdź jeszcze raz">
      <formula>NOT(ISERROR(SEARCH("REGON nieprawidłowy wprowdź jeszcze raz",P57)))</formula>
    </cfRule>
    <cfRule type="containsText" dxfId="32" priority="4" operator="containsText" text="Prawidłowy REGON">
      <formula>NOT(ISERROR(SEARCH("Prawidłowy REGON",P57)))</formula>
    </cfRule>
    <cfRule type="containsText" dxfId="31" priority="5" operator="containsText" text="Prawidłowy NIP">
      <formula>NOT(ISERROR(SEARCH("Prawidłowy NIP",P57)))</formula>
    </cfRule>
    <cfRule type="containsText" dxfId="30" priority="6" operator="containsText" text="NIP nieprawidłowy wprowdź jeszcze raz">
      <formula>NOT(ISERROR(SEARCH("NIP nieprawidłowy wprowdź jeszcze raz",P57)))</formula>
    </cfRule>
  </conditionalFormatting>
  <conditionalFormatting sqref="U83:AD84">
    <cfRule type="containsText" dxfId="29" priority="1" operator="containsText" text="Uzasadnienie do wydłużenia terminu spłaty - pożyczki do 250.000,00 zł.">
      <formula>NOT(ISERROR(SEARCH("Uzasadnienie do wydłużenia terminu spłaty - pożyczki do 250.000,00 zł.",U83)))</formula>
    </cfRule>
    <cfRule type="containsText" dxfId="28" priority="2" operator="containsText" text="proszę pominąc to pole">
      <formula>NOT(ISERROR(SEARCH("proszę pominąc to pole",U83)))</formula>
    </cfRule>
  </conditionalFormatting>
  <dataValidations disablePrompts="1" count="7">
    <dataValidation type="list" allowBlank="1" showInputMessage="1" showErrorMessage="1" sqref="O28 AD28" xr:uid="{00000000-0002-0000-0000-000000000000}">
      <formula1>TAKNIE</formula1>
    </dataValidation>
    <dataValidation type="list" allowBlank="1" showInputMessage="1" showErrorMessage="1" sqref="G20:N20" xr:uid="{00000000-0002-0000-0000-000001000000}">
      <formula1>WOJE</formula1>
    </dataValidation>
    <dataValidation type="list" allowBlank="1" showInputMessage="1" showErrorMessage="1" sqref="V21:AC21" xr:uid="{00000000-0002-0000-0000-000002000000}">
      <formula1>POWI</formula1>
    </dataValidation>
    <dataValidation type="list" allowBlank="1" showInputMessage="1" showErrorMessage="1" sqref="J45:AC45" xr:uid="{00000000-0002-0000-0000-000003000000}">
      <formula1>DZIAŁA</formula1>
    </dataValidation>
    <dataValidation type="list" allowBlank="1" showInputMessage="1" showErrorMessage="1" sqref="I94:S94" xr:uid="{00000000-0002-0000-0000-000004000000}">
      <formula1>cel</formula1>
    </dataValidation>
    <dataValidation type="list" allowBlank="1" showInputMessage="1" showErrorMessage="1" sqref="I96:S96" xr:uid="{00000000-0002-0000-0000-000005000000}">
      <formula1>MSP</formula1>
    </dataValidation>
    <dataValidation type="list" allowBlank="1" showInputMessage="1" showErrorMessage="1" sqref="I98:S98" xr:uid="{00000000-0002-0000-0000-000006000000}">
      <formula1>bra</formula1>
    </dataValidation>
  </dataValidations>
  <pageMargins left="0.70866141732283472" right="0.70866141732283472" top="1.2598425196850394" bottom="0.98425196850393704" header="0.19685039370078741" footer="0.19685039370078741"/>
  <pageSetup paperSize="9" orientation="portrait" r:id="rId1"/>
  <headerFooter>
    <oddHeader>&amp;L&amp;"-,Pogrubiony"&amp;10&amp;U
Formularz F3-S+; Formularz Wniosku Pożyczkowego; wyd. z dn. 01.03.2023&amp;C&amp;G</oddHeader>
    <oddFooter>&amp;C&amp;9Stowarzyszenie "Samorządowe Centrum Przedsiębiorczości i Rozwoju" w Suchej Beskidzkiej
Ul Mickiewicza 175; 34 - 200 Sucha Beskidzka
www.funduszemalopolska.pl;    e-mail: sekretariat@funduszemalopolska.pl
tel:     33 874 11 03   &amp;R&amp;9&amp;P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6"/>
  <sheetViews>
    <sheetView view="pageLayout" topLeftCell="A50" zoomScale="175" zoomScaleNormal="100" zoomScalePageLayoutView="175" workbookViewId="0">
      <selection activeCell="K61" sqref="K61"/>
    </sheetView>
  </sheetViews>
  <sheetFormatPr defaultColWidth="2.7109375" defaultRowHeight="15" x14ac:dyDescent="0.25"/>
  <sheetData>
    <row r="1" spans="1:32" x14ac:dyDescent="0.25">
      <c r="E1" s="235" t="s">
        <v>600</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3.75" customHeight="1" x14ac:dyDescent="0.25"/>
    <row r="3" spans="1:32" x14ac:dyDescent="0.25">
      <c r="B3" s="662" t="s">
        <v>326</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32" ht="5.25" customHeight="1" x14ac:dyDescent="0.25"/>
    <row r="5" spans="1:32" x14ac:dyDescent="0.25">
      <c r="A5" s="41">
        <v>1</v>
      </c>
      <c r="B5" s="128" t="s">
        <v>415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2" ht="5.25" customHeight="1" x14ac:dyDescent="0.25"/>
    <row r="7" spans="1:32" x14ac:dyDescent="0.25">
      <c r="B7" s="663" t="s">
        <v>284</v>
      </c>
      <c r="C7" s="663"/>
      <c r="D7" s="663"/>
      <c r="E7" s="663"/>
      <c r="F7" s="663"/>
      <c r="G7" s="663"/>
      <c r="H7" s="663"/>
      <c r="I7" s="663"/>
      <c r="J7" s="663"/>
      <c r="K7" s="663"/>
      <c r="L7" s="663"/>
      <c r="M7" s="663"/>
      <c r="N7" s="663"/>
      <c r="O7" s="663"/>
      <c r="P7" s="663"/>
      <c r="Q7" s="663"/>
    </row>
    <row r="8" spans="1:32" x14ac:dyDescent="0.25">
      <c r="C8" s="136" t="s">
        <v>105</v>
      </c>
      <c r="D8" s="136"/>
      <c r="E8" s="136"/>
      <c r="F8" s="136"/>
      <c r="G8" s="136"/>
      <c r="H8" s="136"/>
      <c r="I8" s="540"/>
      <c r="J8" s="540"/>
      <c r="K8" s="540"/>
      <c r="L8" s="540"/>
      <c r="M8" s="540"/>
      <c r="N8" s="540"/>
      <c r="O8" s="540"/>
      <c r="P8" s="540"/>
      <c r="Q8" s="540"/>
      <c r="R8" s="540"/>
      <c r="S8" s="540"/>
      <c r="T8" s="540"/>
      <c r="U8" s="540"/>
      <c r="V8" s="540"/>
      <c r="W8" s="540"/>
      <c r="X8" s="540"/>
      <c r="Y8" s="540"/>
      <c r="Z8" s="540"/>
      <c r="AA8" s="540"/>
      <c r="AB8" s="540"/>
      <c r="AC8" s="540"/>
      <c r="AD8" s="540"/>
      <c r="AE8" s="540"/>
      <c r="AF8" s="540"/>
    </row>
    <row r="9" spans="1:32" x14ac:dyDescent="0.25">
      <c r="C9" s="42"/>
      <c r="D9" s="42"/>
      <c r="E9" s="42"/>
      <c r="F9" s="42"/>
      <c r="G9" s="42"/>
      <c r="H9" s="42"/>
      <c r="I9" s="540"/>
      <c r="J9" s="540"/>
      <c r="K9" s="540"/>
      <c r="L9" s="540"/>
      <c r="M9" s="540"/>
      <c r="N9" s="540"/>
      <c r="O9" s="540"/>
      <c r="P9" s="540"/>
      <c r="Q9" s="540"/>
      <c r="R9" s="540"/>
      <c r="S9" s="540"/>
      <c r="T9" s="540"/>
      <c r="U9" s="540"/>
      <c r="V9" s="540"/>
      <c r="W9" s="540"/>
      <c r="X9" s="540"/>
      <c r="Y9" s="540"/>
      <c r="Z9" s="540"/>
      <c r="AA9" s="540"/>
      <c r="AB9" s="540"/>
      <c r="AC9" s="540"/>
      <c r="AD9" s="540"/>
      <c r="AE9" s="540"/>
      <c r="AF9" s="540"/>
    </row>
    <row r="10" spans="1:32" x14ac:dyDescent="0.25">
      <c r="C10" s="136" t="s">
        <v>285</v>
      </c>
      <c r="D10" s="136"/>
      <c r="E10" s="136"/>
      <c r="F10" s="136"/>
      <c r="G10" s="136"/>
      <c r="H10" s="136"/>
      <c r="I10" s="673"/>
      <c r="J10" s="673"/>
      <c r="K10" s="673"/>
      <c r="L10" s="673"/>
      <c r="M10" s="673"/>
      <c r="N10" s="673"/>
      <c r="O10" s="673"/>
      <c r="P10" s="673"/>
      <c r="R10" s="172" t="s">
        <v>286</v>
      </c>
      <c r="S10" s="172"/>
      <c r="T10" s="172"/>
      <c r="U10" s="172"/>
      <c r="V10" s="172"/>
      <c r="W10" s="172"/>
      <c r="X10" s="673"/>
      <c r="Y10" s="673"/>
      <c r="Z10" s="673"/>
      <c r="AA10" s="673"/>
      <c r="AB10" s="673"/>
      <c r="AC10" s="673"/>
      <c r="AD10" s="673"/>
      <c r="AE10" s="673"/>
    </row>
    <row r="11" spans="1:32" ht="5.25" customHeight="1" x14ac:dyDescent="0.25"/>
    <row r="12" spans="1:32" ht="11.25" customHeight="1" x14ac:dyDescent="0.25">
      <c r="B12" s="618" t="s">
        <v>329</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row>
    <row r="13" spans="1:32" ht="11.25" customHeight="1" x14ac:dyDescent="0.25">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row>
    <row r="14" spans="1:32" ht="11.25" customHeight="1" x14ac:dyDescent="0.25">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row>
    <row r="15" spans="1:32" x14ac:dyDescent="0.25">
      <c r="I15" s="659">
        <f>+I8</f>
        <v>0</v>
      </c>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row>
    <row r="16" spans="1:32" x14ac:dyDescent="0.25">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2:32" ht="9" customHeight="1" x14ac:dyDescent="0.25">
      <c r="L17" s="237" t="s">
        <v>287</v>
      </c>
      <c r="M17" s="237"/>
      <c r="N17" s="237"/>
      <c r="O17" s="237"/>
      <c r="P17" s="237"/>
      <c r="Q17" s="237"/>
      <c r="R17" s="237"/>
      <c r="S17" s="237"/>
      <c r="T17" s="237"/>
      <c r="U17" s="237"/>
      <c r="V17" s="237"/>
      <c r="W17" s="237"/>
      <c r="X17" s="237"/>
      <c r="Y17" s="237"/>
      <c r="Z17" s="237"/>
      <c r="AA17" s="237"/>
      <c r="AB17" s="237"/>
      <c r="AC17" s="237"/>
    </row>
    <row r="18" spans="2:32" ht="3" customHeight="1" x14ac:dyDescent="0.25"/>
    <row r="19" spans="2:32" ht="15" customHeight="1" x14ac:dyDescent="0.25">
      <c r="B19" s="131" t="s">
        <v>288</v>
      </c>
      <c r="C19" s="131"/>
      <c r="D19" s="131"/>
      <c r="E19" s="131"/>
      <c r="F19" s="131"/>
      <c r="G19" s="131"/>
      <c r="H19" s="138"/>
      <c r="I19" s="128" t="s">
        <v>290</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row>
    <row r="20" spans="2:32" x14ac:dyDescent="0.25">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row>
    <row r="21" spans="2:32" ht="9" customHeight="1" x14ac:dyDescent="0.25">
      <c r="I21" s="35"/>
      <c r="J21" s="664" t="s">
        <v>289</v>
      </c>
      <c r="K21" s="664"/>
      <c r="L21" s="664"/>
      <c r="M21" s="664"/>
      <c r="N21" s="664"/>
      <c r="O21" s="664"/>
      <c r="P21" s="664"/>
      <c r="Q21" s="664"/>
      <c r="R21" s="664"/>
      <c r="S21" s="664"/>
      <c r="T21" s="664"/>
      <c r="U21" s="664"/>
      <c r="V21" s="664"/>
      <c r="W21" s="664"/>
      <c r="X21" s="664"/>
      <c r="Y21" s="664"/>
      <c r="Z21" s="664"/>
      <c r="AA21" s="664"/>
      <c r="AB21" s="664"/>
      <c r="AC21" s="664"/>
      <c r="AD21" s="664"/>
      <c r="AE21" s="664"/>
      <c r="AF21" s="664"/>
    </row>
    <row r="22" spans="2:32" ht="3.75" customHeight="1" x14ac:dyDescent="0.25"/>
    <row r="23" spans="2:32" ht="11.25" customHeight="1" x14ac:dyDescent="0.25">
      <c r="B23" s="618" t="s">
        <v>330</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row>
    <row r="24" spans="2:32" ht="11.25" customHeight="1" x14ac:dyDescent="0.25">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row>
    <row r="25" spans="2:32" ht="11.25" customHeight="1" x14ac:dyDescent="0.25">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row>
    <row r="26" spans="2:32" ht="3" customHeight="1" x14ac:dyDescent="0.25"/>
    <row r="27" spans="2:32" ht="12.75" customHeight="1" x14ac:dyDescent="0.25">
      <c r="B27" s="656" t="s">
        <v>331</v>
      </c>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row>
    <row r="28" spans="2:32" ht="12.75" customHeight="1" x14ac:dyDescent="0.2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row>
    <row r="29" spans="2:32" ht="3.75" customHeight="1" x14ac:dyDescent="0.25"/>
    <row r="30" spans="2:32" x14ac:dyDescent="0.25">
      <c r="P30" s="272"/>
      <c r="Q30" s="272"/>
      <c r="R30" s="272"/>
      <c r="S30" s="272"/>
      <c r="T30" s="272"/>
      <c r="U30" s="272"/>
      <c r="V30" s="272"/>
      <c r="W30" s="272"/>
      <c r="X30" s="474"/>
      <c r="Y30" s="474"/>
      <c r="Z30" s="474"/>
      <c r="AA30" s="474"/>
      <c r="AB30" s="474"/>
      <c r="AC30" s="474"/>
      <c r="AD30" s="474"/>
      <c r="AE30" s="474"/>
      <c r="AF30" s="474"/>
    </row>
    <row r="31" spans="2:32" x14ac:dyDescent="0.25">
      <c r="P31" s="272"/>
      <c r="Q31" s="272"/>
      <c r="R31" s="272"/>
      <c r="S31" s="272"/>
      <c r="T31" s="272"/>
      <c r="U31" s="272"/>
      <c r="V31" s="272"/>
      <c r="W31" s="272"/>
      <c r="X31" s="474"/>
      <c r="Y31" s="474"/>
      <c r="Z31" s="474"/>
      <c r="AA31" s="474"/>
      <c r="AB31" s="474"/>
      <c r="AC31" s="474"/>
      <c r="AD31" s="474"/>
      <c r="AE31" s="474"/>
      <c r="AF31" s="474"/>
    </row>
    <row r="32" spans="2:32" ht="8.25" customHeight="1" x14ac:dyDescent="0.25">
      <c r="P32" s="237" t="s">
        <v>291</v>
      </c>
      <c r="Q32" s="237"/>
      <c r="R32" s="237"/>
      <c r="S32" s="237"/>
      <c r="T32" s="237"/>
      <c r="U32" s="237"/>
      <c r="V32" s="237"/>
      <c r="W32" s="237"/>
      <c r="X32" s="237" t="s">
        <v>292</v>
      </c>
      <c r="Y32" s="237"/>
      <c r="Z32" s="237"/>
      <c r="AA32" s="237"/>
      <c r="AB32" s="237"/>
      <c r="AC32" s="237"/>
      <c r="AD32" s="237"/>
      <c r="AE32" s="237"/>
      <c r="AF32" s="237"/>
    </row>
    <row r="33" spans="1:32" ht="3.75" customHeight="1" x14ac:dyDescent="0.25"/>
    <row r="34" spans="1:32" ht="13.5" customHeight="1" x14ac:dyDescent="0.25">
      <c r="B34" s="245" t="s">
        <v>332</v>
      </c>
      <c r="C34" s="245"/>
      <c r="D34" s="245"/>
      <c r="E34" s="245"/>
      <c r="F34" s="245"/>
      <c r="G34" s="245"/>
      <c r="H34" s="245"/>
      <c r="I34" s="245"/>
      <c r="J34" s="245"/>
      <c r="K34" s="245"/>
      <c r="L34" s="245"/>
      <c r="M34" s="245"/>
      <c r="N34" s="245"/>
      <c r="O34" s="245"/>
      <c r="P34" s="245"/>
      <c r="Q34" s="245"/>
      <c r="R34" s="245"/>
      <c r="S34" s="245"/>
      <c r="T34" s="245"/>
      <c r="U34" s="245"/>
    </row>
    <row r="35" spans="1:32" ht="13.5" customHeight="1" x14ac:dyDescent="0.25">
      <c r="B35" s="245" t="s">
        <v>333</v>
      </c>
      <c r="C35" s="245"/>
      <c r="D35" s="245"/>
      <c r="E35" s="245"/>
      <c r="F35" s="245"/>
      <c r="G35" s="245"/>
      <c r="H35" s="245"/>
      <c r="I35" s="245"/>
      <c r="J35" s="245"/>
      <c r="K35" s="245"/>
      <c r="L35" s="245"/>
      <c r="M35" s="245"/>
      <c r="N35" s="245"/>
      <c r="O35" s="245"/>
      <c r="P35" s="245"/>
      <c r="Q35" s="245"/>
      <c r="R35" s="245"/>
      <c r="S35" s="245"/>
      <c r="T35" s="245"/>
      <c r="U35" s="245"/>
    </row>
    <row r="36" spans="1:32" ht="3.75" customHeight="1" thickBot="1" x14ac:dyDescent="0.3"/>
    <row r="37" spans="1:32" ht="13.5" customHeight="1" x14ac:dyDescent="0.25">
      <c r="A37" s="628" t="s">
        <v>177</v>
      </c>
      <c r="B37" s="490" t="s">
        <v>334</v>
      </c>
      <c r="C37" s="490"/>
      <c r="D37" s="490"/>
      <c r="E37" s="490"/>
      <c r="F37" s="490"/>
      <c r="G37" s="490"/>
      <c r="H37" s="490"/>
      <c r="I37" s="490"/>
      <c r="J37" s="636" t="s">
        <v>297</v>
      </c>
      <c r="K37" s="636"/>
      <c r="L37" s="636"/>
      <c r="M37" s="636"/>
      <c r="N37" s="636"/>
      <c r="O37" s="636"/>
      <c r="P37" s="636"/>
      <c r="Q37" s="636"/>
      <c r="R37" s="636" t="s">
        <v>294</v>
      </c>
      <c r="S37" s="636"/>
      <c r="T37" s="636"/>
      <c r="U37" s="636"/>
      <c r="V37" s="636"/>
      <c r="W37" s="636" t="s">
        <v>295</v>
      </c>
      <c r="X37" s="636"/>
      <c r="Y37" s="636"/>
      <c r="Z37" s="636"/>
      <c r="AA37" s="636"/>
      <c r="AB37" s="636" t="s">
        <v>296</v>
      </c>
      <c r="AC37" s="636"/>
      <c r="AD37" s="636"/>
      <c r="AE37" s="636"/>
      <c r="AF37" s="637"/>
    </row>
    <row r="38" spans="1:32" ht="13.5" customHeight="1" x14ac:dyDescent="0.25">
      <c r="A38" s="629"/>
      <c r="B38" s="441"/>
      <c r="C38" s="441"/>
      <c r="D38" s="441"/>
      <c r="E38" s="441"/>
      <c r="F38" s="441"/>
      <c r="G38" s="441"/>
      <c r="H38" s="441"/>
      <c r="I38" s="441"/>
      <c r="J38" s="137"/>
      <c r="K38" s="137"/>
      <c r="L38" s="137"/>
      <c r="M38" s="137"/>
      <c r="N38" s="137"/>
      <c r="O38" s="137"/>
      <c r="P38" s="137"/>
      <c r="Q38" s="137"/>
      <c r="R38" s="137"/>
      <c r="S38" s="137"/>
      <c r="T38" s="137"/>
      <c r="U38" s="137"/>
      <c r="V38" s="137"/>
      <c r="W38" s="137"/>
      <c r="X38" s="137"/>
      <c r="Y38" s="137"/>
      <c r="Z38" s="137"/>
      <c r="AA38" s="137"/>
      <c r="AB38" s="137"/>
      <c r="AC38" s="137"/>
      <c r="AD38" s="137"/>
      <c r="AE38" s="137"/>
      <c r="AF38" s="557"/>
    </row>
    <row r="39" spans="1:32" ht="13.5" customHeight="1" thickBot="1" x14ac:dyDescent="0.3">
      <c r="A39" s="630"/>
      <c r="B39" s="493"/>
      <c r="C39" s="493"/>
      <c r="D39" s="493"/>
      <c r="E39" s="493"/>
      <c r="F39" s="493"/>
      <c r="G39" s="493"/>
      <c r="H39" s="493"/>
      <c r="I39" s="493"/>
      <c r="J39" s="517"/>
      <c r="K39" s="517"/>
      <c r="L39" s="517"/>
      <c r="M39" s="517"/>
      <c r="N39" s="517"/>
      <c r="O39" s="517"/>
      <c r="P39" s="517"/>
      <c r="Q39" s="517"/>
      <c r="R39" s="517"/>
      <c r="S39" s="517"/>
      <c r="T39" s="517"/>
      <c r="U39" s="517"/>
      <c r="V39" s="517"/>
      <c r="W39" s="517"/>
      <c r="X39" s="517"/>
      <c r="Y39" s="517"/>
      <c r="Z39" s="517"/>
      <c r="AA39" s="517"/>
      <c r="AB39" s="517"/>
      <c r="AC39" s="517"/>
      <c r="AD39" s="517"/>
      <c r="AE39" s="517"/>
      <c r="AF39" s="638"/>
    </row>
    <row r="40" spans="1:32" x14ac:dyDescent="0.25">
      <c r="A40" s="628" t="s">
        <v>178</v>
      </c>
      <c r="B40" s="490" t="s">
        <v>335</v>
      </c>
      <c r="C40" s="490"/>
      <c r="D40" s="490"/>
      <c r="E40" s="490"/>
      <c r="F40" s="490"/>
      <c r="G40" s="490"/>
      <c r="H40" s="490"/>
      <c r="I40" s="490"/>
      <c r="J40" s="653" t="s">
        <v>302</v>
      </c>
      <c r="K40" s="654"/>
      <c r="L40" s="654"/>
      <c r="M40" s="654"/>
      <c r="N40" s="654"/>
      <c r="O40" s="654"/>
      <c r="P40" s="654"/>
      <c r="Q40" s="654"/>
      <c r="R40" s="649" t="s">
        <v>299</v>
      </c>
      <c r="S40" s="636"/>
      <c r="T40" s="636"/>
      <c r="U40" s="636"/>
      <c r="V40" s="636"/>
      <c r="W40" s="649" t="s">
        <v>300</v>
      </c>
      <c r="X40" s="636"/>
      <c r="Y40" s="636"/>
      <c r="Z40" s="636"/>
      <c r="AA40" s="636"/>
      <c r="AB40" s="649" t="s">
        <v>301</v>
      </c>
      <c r="AC40" s="636"/>
      <c r="AD40" s="636"/>
      <c r="AE40" s="636"/>
      <c r="AF40" s="637"/>
    </row>
    <row r="41" spans="1:32" x14ac:dyDescent="0.25">
      <c r="A41" s="629"/>
      <c r="B41" s="441"/>
      <c r="C41" s="441"/>
      <c r="D41" s="441"/>
      <c r="E41" s="441"/>
      <c r="F41" s="441"/>
      <c r="G41" s="441"/>
      <c r="H41" s="441"/>
      <c r="I41" s="441"/>
      <c r="J41" s="249"/>
      <c r="K41" s="249"/>
      <c r="L41" s="249"/>
      <c r="M41" s="249"/>
      <c r="N41" s="249"/>
      <c r="O41" s="249"/>
      <c r="P41" s="249"/>
      <c r="Q41" s="249"/>
      <c r="R41" s="137"/>
      <c r="S41" s="137"/>
      <c r="T41" s="137"/>
      <c r="U41" s="137"/>
      <c r="V41" s="137"/>
      <c r="W41" s="137"/>
      <c r="X41" s="137"/>
      <c r="Y41" s="137"/>
      <c r="Z41" s="137"/>
      <c r="AA41" s="137"/>
      <c r="AB41" s="137"/>
      <c r="AC41" s="137"/>
      <c r="AD41" s="137"/>
      <c r="AE41" s="137"/>
      <c r="AF41" s="557"/>
    </row>
    <row r="42" spans="1:32" ht="15.75" thickBot="1" x14ac:dyDescent="0.3">
      <c r="A42" s="630"/>
      <c r="B42" s="493"/>
      <c r="C42" s="493"/>
      <c r="D42" s="493"/>
      <c r="E42" s="493"/>
      <c r="F42" s="493"/>
      <c r="G42" s="493"/>
      <c r="H42" s="493"/>
      <c r="I42" s="493"/>
      <c r="J42" s="655"/>
      <c r="K42" s="655"/>
      <c r="L42" s="655"/>
      <c r="M42" s="655"/>
      <c r="N42" s="655"/>
      <c r="O42" s="655"/>
      <c r="P42" s="655"/>
      <c r="Q42" s="655"/>
      <c r="R42" s="517"/>
      <c r="S42" s="517"/>
      <c r="T42" s="517"/>
      <c r="U42" s="517"/>
      <c r="V42" s="517"/>
      <c r="W42" s="517"/>
      <c r="X42" s="517"/>
      <c r="Y42" s="517"/>
      <c r="Z42" s="517"/>
      <c r="AA42" s="517"/>
      <c r="AB42" s="517"/>
      <c r="AC42" s="517"/>
      <c r="AD42" s="517"/>
      <c r="AE42" s="517"/>
      <c r="AF42" s="638"/>
    </row>
    <row r="43" spans="1:32" ht="15" customHeight="1" x14ac:dyDescent="0.25">
      <c r="A43" s="628" t="s">
        <v>179</v>
      </c>
      <c r="B43" s="490" t="s">
        <v>336</v>
      </c>
      <c r="C43" s="490"/>
      <c r="D43" s="490"/>
      <c r="E43" s="490"/>
      <c r="F43" s="490"/>
      <c r="G43" s="490"/>
      <c r="H43" s="490"/>
      <c r="I43" s="490"/>
      <c r="J43" s="646" t="s">
        <v>298</v>
      </c>
      <c r="K43" s="647"/>
      <c r="L43" s="647"/>
      <c r="M43" s="647"/>
      <c r="N43" s="647"/>
      <c r="O43" s="647"/>
      <c r="P43" s="647"/>
      <c r="Q43" s="647"/>
      <c r="R43" s="649" t="s">
        <v>305</v>
      </c>
      <c r="S43" s="647"/>
      <c r="T43" s="647"/>
      <c r="U43" s="647"/>
      <c r="V43" s="647"/>
      <c r="W43" s="646" t="s">
        <v>303</v>
      </c>
      <c r="X43" s="647"/>
      <c r="Y43" s="647"/>
      <c r="Z43" s="647"/>
      <c r="AA43" s="647"/>
      <c r="AB43" s="646" t="s">
        <v>304</v>
      </c>
      <c r="AC43" s="647"/>
      <c r="AD43" s="647"/>
      <c r="AE43" s="647"/>
      <c r="AF43" s="650"/>
    </row>
    <row r="44" spans="1:32" x14ac:dyDescent="0.25">
      <c r="A44" s="629"/>
      <c r="B44" s="441"/>
      <c r="C44" s="441"/>
      <c r="D44" s="441"/>
      <c r="E44" s="441"/>
      <c r="F44" s="441"/>
      <c r="G44" s="441"/>
      <c r="H44" s="441"/>
      <c r="I44" s="44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651"/>
    </row>
    <row r="45" spans="1:32" x14ac:dyDescent="0.25">
      <c r="A45" s="629"/>
      <c r="B45" s="441"/>
      <c r="C45" s="441"/>
      <c r="D45" s="441"/>
      <c r="E45" s="441"/>
      <c r="F45" s="441"/>
      <c r="G45" s="441"/>
      <c r="H45" s="441"/>
      <c r="I45" s="44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651"/>
    </row>
    <row r="46" spans="1:32" x14ac:dyDescent="0.25">
      <c r="A46" s="629"/>
      <c r="B46" s="441"/>
      <c r="C46" s="441"/>
      <c r="D46" s="441"/>
      <c r="E46" s="441"/>
      <c r="F46" s="441"/>
      <c r="G46" s="441"/>
      <c r="H46" s="441"/>
      <c r="I46" s="44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651"/>
    </row>
    <row r="47" spans="1:32" ht="15.75" thickBot="1" x14ac:dyDescent="0.3">
      <c r="A47" s="630"/>
      <c r="B47" s="493"/>
      <c r="C47" s="493"/>
      <c r="D47" s="493"/>
      <c r="E47" s="493"/>
      <c r="F47" s="493"/>
      <c r="G47" s="493"/>
      <c r="H47" s="493"/>
      <c r="I47" s="493"/>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52"/>
    </row>
    <row r="48" spans="1:32" ht="12.75" customHeight="1" x14ac:dyDescent="0.25">
      <c r="A48" s="628" t="s">
        <v>76</v>
      </c>
      <c r="B48" s="642" t="s">
        <v>337</v>
      </c>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3"/>
    </row>
    <row r="49" spans="1:32" ht="12.75" customHeight="1" thickBot="1" x14ac:dyDescent="0.3">
      <c r="A49" s="630"/>
      <c r="B49" s="644"/>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5"/>
    </row>
    <row r="50" spans="1:32" ht="2.25" customHeight="1" x14ac:dyDescent="0.25">
      <c r="A50" s="628" t="s">
        <v>202</v>
      </c>
      <c r="B50" s="633" t="s">
        <v>306</v>
      </c>
      <c r="C50" s="633"/>
      <c r="D50" s="633"/>
      <c r="E50" s="633" t="s">
        <v>338</v>
      </c>
      <c r="F50" s="633"/>
      <c r="G50" s="633"/>
      <c r="H50" s="633"/>
      <c r="I50" s="633"/>
      <c r="J50" s="633"/>
      <c r="K50" s="633"/>
      <c r="L50" s="633"/>
      <c r="M50" s="633" t="s">
        <v>339</v>
      </c>
      <c r="N50" s="633"/>
      <c r="O50" s="633"/>
      <c r="P50" s="633"/>
      <c r="Q50" s="633"/>
      <c r="R50" s="633"/>
      <c r="S50" s="633"/>
      <c r="T50" s="633"/>
      <c r="U50" s="633"/>
      <c r="V50" s="633"/>
      <c r="W50" s="633"/>
      <c r="X50" s="633"/>
      <c r="Y50" s="633"/>
      <c r="Z50" s="633"/>
      <c r="AA50" s="633"/>
      <c r="AB50" s="633" t="s">
        <v>307</v>
      </c>
      <c r="AC50" s="633"/>
      <c r="AD50" s="633"/>
      <c r="AE50" s="633"/>
      <c r="AF50" s="639"/>
    </row>
    <row r="51" spans="1:32" ht="2.25" customHeight="1" x14ac:dyDescent="0.25">
      <c r="A51" s="629"/>
      <c r="B51" s="634"/>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40"/>
    </row>
    <row r="52" spans="1:32" ht="2.25" customHeight="1" x14ac:dyDescent="0.25">
      <c r="A52" s="629"/>
      <c r="B52" s="634"/>
      <c r="C52" s="634"/>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40"/>
    </row>
    <row r="53" spans="1:32" ht="7.5" customHeight="1" x14ac:dyDescent="0.25">
      <c r="A53" s="629"/>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40"/>
    </row>
    <row r="54" spans="1:32" x14ac:dyDescent="0.25">
      <c r="A54" s="629"/>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40"/>
    </row>
    <row r="55" spans="1:32" x14ac:dyDescent="0.25">
      <c r="A55" s="629"/>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40"/>
    </row>
    <row r="56" spans="1:32" x14ac:dyDescent="0.25">
      <c r="A56" s="629"/>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40"/>
    </row>
    <row r="57" spans="1:32" ht="12.75" customHeight="1" x14ac:dyDescent="0.25">
      <c r="A57" s="629"/>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40"/>
    </row>
    <row r="58" spans="1:32" x14ac:dyDescent="0.25">
      <c r="A58" s="629"/>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40"/>
    </row>
    <row r="59" spans="1:32" ht="15.75" thickBot="1" x14ac:dyDescent="0.3">
      <c r="A59" s="630"/>
      <c r="B59" s="635"/>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41"/>
    </row>
    <row r="60" spans="1:32" x14ac:dyDescent="0.25">
      <c r="A60" s="122"/>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row>
    <row r="61" spans="1:32" x14ac:dyDescent="0.25">
      <c r="A61" s="122"/>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row>
    <row r="62" spans="1:32" x14ac:dyDescent="0.25">
      <c r="A62" s="43" t="s">
        <v>308</v>
      </c>
      <c r="B62" s="245" t="s">
        <v>340</v>
      </c>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row>
    <row r="63" spans="1:32" ht="15" customHeight="1" x14ac:dyDescent="0.25">
      <c r="A63" s="670" t="s">
        <v>309</v>
      </c>
      <c r="B63" s="671" t="s">
        <v>341</v>
      </c>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2"/>
    </row>
    <row r="64" spans="1:32" x14ac:dyDescent="0.25">
      <c r="A64" s="629"/>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610"/>
    </row>
    <row r="65" spans="1:32" ht="15.75" thickBot="1" x14ac:dyDescent="0.3">
      <c r="A65" s="630"/>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608"/>
    </row>
    <row r="66" spans="1:32" ht="15" customHeight="1" x14ac:dyDescent="0.25">
      <c r="A66" s="625" t="s">
        <v>310</v>
      </c>
      <c r="B66" s="490" t="s">
        <v>342</v>
      </c>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607"/>
    </row>
    <row r="67" spans="1:32" x14ac:dyDescent="0.25">
      <c r="A67" s="626"/>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610"/>
    </row>
    <row r="68" spans="1:32" ht="15.75" thickBot="1" x14ac:dyDescent="0.3">
      <c r="A68" s="627"/>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608"/>
    </row>
    <row r="69" spans="1:32" x14ac:dyDescent="0.25">
      <c r="A69" s="625" t="s">
        <v>311</v>
      </c>
      <c r="B69" s="490" t="s">
        <v>343</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607"/>
    </row>
    <row r="70" spans="1:32" ht="15.75" thickBot="1" x14ac:dyDescent="0.3">
      <c r="A70" s="627"/>
      <c r="B70" s="493"/>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608"/>
    </row>
    <row r="71" spans="1:32" x14ac:dyDescent="0.25">
      <c r="A71" s="625" t="s">
        <v>345</v>
      </c>
      <c r="B71" s="490" t="s">
        <v>344</v>
      </c>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607"/>
    </row>
    <row r="72" spans="1:32" x14ac:dyDescent="0.25">
      <c r="A72" s="626"/>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610"/>
    </row>
    <row r="73" spans="1:32" ht="15.75" thickBot="1" x14ac:dyDescent="0.3">
      <c r="A73" s="627"/>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608"/>
    </row>
    <row r="74" spans="1:32" ht="15.75" thickBot="1" x14ac:dyDescent="0.3">
      <c r="A74" s="47" t="s">
        <v>347</v>
      </c>
      <c r="B74" s="631" t="s">
        <v>346</v>
      </c>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2"/>
    </row>
    <row r="76" spans="1:32" x14ac:dyDescent="0.25">
      <c r="F76" s="660" t="s">
        <v>423</v>
      </c>
      <c r="G76" s="660"/>
      <c r="H76" s="660"/>
      <c r="I76" s="660"/>
      <c r="J76" s="660"/>
      <c r="K76" s="660"/>
      <c r="L76" s="660"/>
      <c r="M76" s="660"/>
      <c r="N76" s="660"/>
      <c r="O76" s="660"/>
      <c r="P76" s="660"/>
      <c r="Q76" s="660"/>
      <c r="R76" s="660"/>
      <c r="S76" s="660"/>
      <c r="T76" s="660"/>
      <c r="U76" s="660"/>
      <c r="V76" s="660"/>
      <c r="W76" s="660"/>
      <c r="X76" s="660"/>
      <c r="Y76" s="660"/>
      <c r="Z76" s="660"/>
    </row>
    <row r="78" spans="1:32" ht="15.75" x14ac:dyDescent="0.25">
      <c r="A78" s="58" t="s">
        <v>176</v>
      </c>
      <c r="B78" s="661" t="s">
        <v>419</v>
      </c>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row>
    <row r="79" spans="1:32" x14ac:dyDescent="0.25">
      <c r="A79" s="281" t="s">
        <v>182</v>
      </c>
      <c r="B79" s="259" t="s">
        <v>420</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row>
    <row r="80" spans="1:32" x14ac:dyDescent="0.25">
      <c r="A80" s="281"/>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x14ac:dyDescent="0.25">
      <c r="A81" s="281" t="s">
        <v>183</v>
      </c>
      <c r="B81" s="259" t="s">
        <v>421</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x14ac:dyDescent="0.25">
      <c r="A82" s="281"/>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x14ac:dyDescent="0.25">
      <c r="A83" s="281"/>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x14ac:dyDescent="0.25">
      <c r="A84" s="281" t="s">
        <v>190</v>
      </c>
      <c r="B84" s="259" t="s">
        <v>422</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x14ac:dyDescent="0.25">
      <c r="A85" s="281"/>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x14ac:dyDescent="0.25">
      <c r="A86" s="281"/>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sheetData>
  <sheetProtection algorithmName="SHA-512" hashValue="dtFexkKw5dcFmlVnvf6mYGALAUlHJpgrk2xwq9ixFv+mdYosid+BHrptYir8nYiAuAKb6ZWoKLzdx7gW7swkcg==" saltValue="9vRCh/Vr3t9LI65dLBlIcg==" spinCount="100000" sheet="1" objects="1" scenarios="1"/>
  <mergeCells count="67">
    <mergeCell ref="E1:AF1"/>
    <mergeCell ref="J21:AF21"/>
    <mergeCell ref="B3:AE3"/>
    <mergeCell ref="B5:AE5"/>
    <mergeCell ref="B7:Q7"/>
    <mergeCell ref="C8:H8"/>
    <mergeCell ref="I8:AF9"/>
    <mergeCell ref="C10:H10"/>
    <mergeCell ref="I10:P10"/>
    <mergeCell ref="R10:W10"/>
    <mergeCell ref="X10:AE10"/>
    <mergeCell ref="B12:AF14"/>
    <mergeCell ref="I15:AF16"/>
    <mergeCell ref="L17:AC17"/>
    <mergeCell ref="B19:H19"/>
    <mergeCell ref="I19:AF20"/>
    <mergeCell ref="B34:U34"/>
    <mergeCell ref="B35:U35"/>
    <mergeCell ref="A37:A39"/>
    <mergeCell ref="B37:I39"/>
    <mergeCell ref="J37:Q39"/>
    <mergeCell ref="R37:V39"/>
    <mergeCell ref="B23:AF25"/>
    <mergeCell ref="B27:AF28"/>
    <mergeCell ref="P30:W31"/>
    <mergeCell ref="X30:AF31"/>
    <mergeCell ref="P32:W32"/>
    <mergeCell ref="X32:AF32"/>
    <mergeCell ref="AB43:AF47"/>
    <mergeCell ref="W37:AA39"/>
    <mergeCell ref="AB37:AF39"/>
    <mergeCell ref="A40:A42"/>
    <mergeCell ref="B40:I42"/>
    <mergeCell ref="J40:Q42"/>
    <mergeCell ref="R40:V42"/>
    <mergeCell ref="W40:AA42"/>
    <mergeCell ref="AB40:AF42"/>
    <mergeCell ref="A43:A47"/>
    <mergeCell ref="B43:I47"/>
    <mergeCell ref="J43:Q47"/>
    <mergeCell ref="R43:V47"/>
    <mergeCell ref="W43:AA47"/>
    <mergeCell ref="A69:A70"/>
    <mergeCell ref="B69:AF70"/>
    <mergeCell ref="A48:A49"/>
    <mergeCell ref="B48:AF49"/>
    <mergeCell ref="A50:A59"/>
    <mergeCell ref="B50:D59"/>
    <mergeCell ref="E50:L59"/>
    <mergeCell ref="M50:AA59"/>
    <mergeCell ref="AB50:AF59"/>
    <mergeCell ref="B62:AF62"/>
    <mergeCell ref="A63:A65"/>
    <mergeCell ref="B63:AF65"/>
    <mergeCell ref="A66:A68"/>
    <mergeCell ref="B66:AF68"/>
    <mergeCell ref="A71:A73"/>
    <mergeCell ref="B71:AF73"/>
    <mergeCell ref="B74:AF74"/>
    <mergeCell ref="F76:Z76"/>
    <mergeCell ref="B78:AF78"/>
    <mergeCell ref="A79:A80"/>
    <mergeCell ref="B79:AF80"/>
    <mergeCell ref="A81:A83"/>
    <mergeCell ref="B81:AF83"/>
    <mergeCell ref="A84:A86"/>
    <mergeCell ref="B84:AF86"/>
  </mergeCells>
  <hyperlinks>
    <hyperlink ref="J40" r:id="rId1" xr:uid="{00000000-0004-0000-0900-000000000000}"/>
    <hyperlink ref="R40" r:id="rId2" xr:uid="{00000000-0004-0000-0900-000001000000}"/>
    <hyperlink ref="W40" r:id="rId3" xr:uid="{00000000-0004-0000-0900-000002000000}"/>
    <hyperlink ref="AB40" r:id="rId4" xr:uid="{00000000-0004-0000-0900-000003000000}"/>
    <hyperlink ref="J43" r:id="rId5" xr:uid="{00000000-0004-0000-0900-000004000000}"/>
    <hyperlink ref="R43" r:id="rId6" xr:uid="{00000000-0004-0000-0900-000005000000}"/>
    <hyperlink ref="W43" r:id="rId7" xr:uid="{00000000-0004-0000-0900-000006000000}"/>
    <hyperlink ref="AB43" r:id="rId8" xr:uid="{00000000-0004-0000-0900-000007000000}"/>
  </hyperlinks>
  <pageMargins left="0.70866141732283472" right="0.70866141732283472" top="1.3779527559055118" bottom="0.98425196850393704" header="0.19685039370078741" footer="0.19685039370078741"/>
  <pageSetup paperSize="9" orientation="portrait" r:id="rId9"/>
  <headerFooter>
    <oddHeader>&amp;L&amp;"-,Pogrubiony"&amp;10&amp;U
Formularz F7.2-S+; Upoważnienie do wystąpienia z wnioskiem do BIG InfoMonitor dla poręczyciela przedsiębiorcy; wyd 1 z dn. 01.03.2023&amp;C&amp;G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2"/>
  <sheetViews>
    <sheetView view="pageLayout" topLeftCell="A52" zoomScale="175" zoomScaleNormal="100" zoomScalePageLayoutView="175" workbookViewId="0">
      <selection activeCell="I60" sqref="I60"/>
    </sheetView>
  </sheetViews>
  <sheetFormatPr defaultColWidth="2.7109375" defaultRowHeight="15" x14ac:dyDescent="0.25"/>
  <sheetData>
    <row r="1" spans="1:32" x14ac:dyDescent="0.25">
      <c r="E1" s="235" t="s">
        <v>601</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4.5" customHeight="1" x14ac:dyDescent="0.25"/>
    <row r="3" spans="1:32" x14ac:dyDescent="0.25">
      <c r="B3" s="662" t="s">
        <v>326</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32" ht="5.25" customHeight="1" x14ac:dyDescent="0.25"/>
    <row r="5" spans="1:32" x14ac:dyDescent="0.25">
      <c r="A5" s="45">
        <f>1+'07. BIG wnioskodawca firma'!A5</f>
        <v>2</v>
      </c>
      <c r="B5" s="151" t="s">
        <v>414</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2" ht="3.75" customHeight="1" x14ac:dyDescent="0.25"/>
    <row r="7" spans="1:32" x14ac:dyDescent="0.25">
      <c r="B7" s="131" t="s">
        <v>313</v>
      </c>
      <c r="C7" s="669"/>
      <c r="D7" s="669"/>
      <c r="E7" s="669"/>
      <c r="F7" s="669"/>
      <c r="G7" s="669"/>
      <c r="H7" s="669"/>
      <c r="I7" s="669"/>
      <c r="J7" s="669"/>
      <c r="K7" s="669"/>
      <c r="L7" s="669"/>
    </row>
    <row r="8" spans="1:32" x14ac:dyDescent="0.25">
      <c r="B8" s="22"/>
      <c r="C8" s="131" t="s">
        <v>314</v>
      </c>
      <c r="D8" s="131"/>
      <c r="E8" s="131"/>
      <c r="F8" s="131"/>
      <c r="G8" s="131"/>
      <c r="H8" s="131"/>
      <c r="I8" s="271"/>
      <c r="J8" s="271"/>
      <c r="K8" s="271"/>
      <c r="L8" s="271"/>
      <c r="M8" s="271"/>
      <c r="N8" s="271"/>
      <c r="O8" s="271"/>
      <c r="P8" s="271"/>
      <c r="Q8" s="271"/>
      <c r="R8" s="271"/>
      <c r="S8" s="271"/>
      <c r="T8" s="271"/>
      <c r="U8" s="271"/>
      <c r="V8" s="271"/>
      <c r="W8" s="271"/>
      <c r="X8" s="271"/>
      <c r="Y8" s="271"/>
      <c r="Z8" s="271"/>
      <c r="AA8" s="271"/>
      <c r="AB8" s="271"/>
      <c r="AC8" s="271"/>
      <c r="AD8" s="271"/>
      <c r="AE8" s="271"/>
      <c r="AF8" s="271"/>
    </row>
    <row r="9" spans="1:32" x14ac:dyDescent="0.25">
      <c r="B9" s="22"/>
      <c r="C9" s="131" t="s">
        <v>316</v>
      </c>
      <c r="D9" s="131"/>
      <c r="E9" s="131"/>
      <c r="F9" s="131"/>
      <c r="G9" s="131"/>
      <c r="H9" s="131"/>
      <c r="I9" s="271"/>
      <c r="J9" s="271"/>
      <c r="K9" s="271"/>
      <c r="L9" s="271"/>
      <c r="M9" s="271"/>
      <c r="N9" s="271"/>
      <c r="O9" s="271"/>
      <c r="P9" s="271"/>
      <c r="Q9" s="271"/>
      <c r="R9" s="271"/>
      <c r="S9" s="271"/>
      <c r="T9" s="271"/>
      <c r="U9" s="271"/>
      <c r="V9" s="271"/>
      <c r="W9" s="271"/>
      <c r="X9" s="271"/>
      <c r="Y9" s="271"/>
      <c r="Z9" s="271"/>
      <c r="AA9" s="271"/>
      <c r="AB9" s="271"/>
      <c r="AC9" s="271"/>
      <c r="AD9" s="271"/>
      <c r="AE9" s="271"/>
      <c r="AF9" s="271"/>
    </row>
    <row r="10" spans="1:32" x14ac:dyDescent="0.25">
      <c r="C10" s="131" t="s">
        <v>319</v>
      </c>
      <c r="D10" s="131"/>
      <c r="E10" s="131"/>
      <c r="F10" s="131"/>
      <c r="G10" s="131"/>
      <c r="H10" s="131"/>
      <c r="I10" s="131"/>
      <c r="J10" s="131"/>
      <c r="K10" s="131"/>
      <c r="L10" s="131"/>
      <c r="M10" s="296"/>
      <c r="N10" s="296"/>
      <c r="O10" s="296"/>
      <c r="P10" s="296"/>
      <c r="Q10" s="296"/>
      <c r="R10" s="296"/>
      <c r="S10" s="296"/>
      <c r="T10" s="136" t="s">
        <v>317</v>
      </c>
      <c r="U10" s="136"/>
      <c r="V10" s="136"/>
      <c r="W10" s="136"/>
      <c r="X10" s="136"/>
      <c r="Y10" s="130"/>
      <c r="Z10" s="130"/>
      <c r="AA10" s="130"/>
      <c r="AB10" s="130"/>
      <c r="AC10" s="130"/>
      <c r="AD10" s="130"/>
      <c r="AE10" s="130"/>
      <c r="AF10" s="130"/>
    </row>
    <row r="11" spans="1:32" ht="7.5" customHeight="1" x14ac:dyDescent="0.25">
      <c r="T11" s="664" t="s">
        <v>318</v>
      </c>
      <c r="U11" s="664"/>
      <c r="V11" s="664"/>
      <c r="W11" s="664"/>
      <c r="X11" s="664"/>
      <c r="Y11" s="664"/>
      <c r="Z11" s="664"/>
      <c r="AA11" s="664"/>
      <c r="AB11" s="664"/>
      <c r="AC11" s="664"/>
      <c r="AD11" s="664"/>
      <c r="AE11" s="664"/>
      <c r="AF11" s="664"/>
    </row>
    <row r="12" spans="1:32" ht="3.75" customHeight="1" x14ac:dyDescent="0.25"/>
    <row r="13" spans="1:32" ht="15" customHeight="1" x14ac:dyDescent="0.25">
      <c r="B13" s="277" t="s">
        <v>399</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row>
    <row r="14" spans="1:32" x14ac:dyDescent="0.25">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row>
    <row r="15" spans="1:32" x14ac:dyDescent="0.25">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row>
    <row r="16" spans="1:32" x14ac:dyDescent="0.25">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row>
    <row r="17" spans="2:32" ht="3.75" customHeight="1" x14ac:dyDescent="0.25"/>
    <row r="18" spans="2:32" x14ac:dyDescent="0.25">
      <c r="B18" s="2" t="s">
        <v>320</v>
      </c>
      <c r="C18" s="169">
        <f>+I8</f>
        <v>0</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row>
    <row r="19" spans="2:32" ht="6.75" customHeight="1" x14ac:dyDescent="0.25">
      <c r="C19" s="237" t="s">
        <v>321</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2:32" ht="4.5" customHeight="1" x14ac:dyDescent="0.25"/>
    <row r="21" spans="2:32" x14ac:dyDescent="0.25">
      <c r="B21" s="131" t="s">
        <v>322</v>
      </c>
      <c r="C21" s="131"/>
      <c r="D21" s="131"/>
      <c r="E21" s="131"/>
      <c r="F21" s="131"/>
      <c r="G21" s="131"/>
      <c r="H21" s="138"/>
      <c r="I21" s="128" t="s">
        <v>290</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2:32" x14ac:dyDescent="0.25">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2:32" ht="7.5" customHeight="1" x14ac:dyDescent="0.25">
      <c r="I23" s="35"/>
      <c r="J23" s="664" t="s">
        <v>289</v>
      </c>
      <c r="K23" s="664"/>
      <c r="L23" s="664"/>
      <c r="M23" s="664"/>
      <c r="N23" s="664"/>
      <c r="O23" s="664"/>
      <c r="P23" s="664"/>
      <c r="Q23" s="664"/>
      <c r="R23" s="664"/>
      <c r="S23" s="664"/>
      <c r="T23" s="664"/>
      <c r="U23" s="664"/>
      <c r="V23" s="664"/>
      <c r="W23" s="664"/>
      <c r="X23" s="664"/>
      <c r="Y23" s="664"/>
      <c r="Z23" s="664"/>
      <c r="AA23" s="664"/>
      <c r="AB23" s="664"/>
      <c r="AC23" s="664"/>
      <c r="AD23" s="664"/>
      <c r="AE23" s="664"/>
      <c r="AF23" s="664"/>
    </row>
    <row r="24" spans="2:32" ht="4.5" customHeight="1" x14ac:dyDescent="0.25"/>
    <row r="25" spans="2:32" x14ac:dyDescent="0.25">
      <c r="B25" s="259" t="s">
        <v>400</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row>
    <row r="26" spans="2:32" x14ac:dyDescent="0.2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row>
    <row r="27" spans="2:32" x14ac:dyDescent="0.25">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row>
    <row r="28" spans="2:32" x14ac:dyDescent="0.25">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row>
    <row r="29" spans="2:32" ht="4.5" customHeight="1" x14ac:dyDescent="0.25"/>
    <row r="30" spans="2:32" x14ac:dyDescent="0.25">
      <c r="B30" s="259" t="s">
        <v>401</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row>
    <row r="31" spans="2:32" x14ac:dyDescent="0.25">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row>
    <row r="32" spans="2:32" ht="4.5" customHeight="1" x14ac:dyDescent="0.25"/>
    <row r="33" spans="1:32" x14ac:dyDescent="0.25">
      <c r="P33" s="272"/>
      <c r="Q33" s="272"/>
      <c r="R33" s="272"/>
      <c r="S33" s="272"/>
      <c r="T33" s="272"/>
      <c r="U33" s="272"/>
      <c r="V33" s="272"/>
      <c r="W33" s="272"/>
      <c r="X33" s="474"/>
      <c r="Y33" s="474"/>
      <c r="Z33" s="474"/>
      <c r="AA33" s="474"/>
      <c r="AB33" s="474"/>
      <c r="AC33" s="474"/>
      <c r="AD33" s="474"/>
      <c r="AE33" s="474"/>
      <c r="AF33" s="474"/>
    </row>
    <row r="34" spans="1:32" x14ac:dyDescent="0.25">
      <c r="P34" s="272"/>
      <c r="Q34" s="272"/>
      <c r="R34" s="272"/>
      <c r="S34" s="272"/>
      <c r="T34" s="272"/>
      <c r="U34" s="272"/>
      <c r="V34" s="272"/>
      <c r="W34" s="272"/>
      <c r="X34" s="474"/>
      <c r="Y34" s="474"/>
      <c r="Z34" s="474"/>
      <c r="AA34" s="474"/>
      <c r="AB34" s="474"/>
      <c r="AC34" s="474"/>
      <c r="AD34" s="474"/>
      <c r="AE34" s="474"/>
      <c r="AF34" s="474"/>
    </row>
    <row r="35" spans="1:32" ht="8.25" customHeight="1" x14ac:dyDescent="0.25">
      <c r="P35" s="237" t="s">
        <v>291</v>
      </c>
      <c r="Q35" s="237"/>
      <c r="R35" s="237"/>
      <c r="S35" s="237"/>
      <c r="T35" s="237"/>
      <c r="U35" s="237"/>
      <c r="V35" s="237"/>
      <c r="W35" s="237"/>
      <c r="X35" s="237" t="s">
        <v>323</v>
      </c>
      <c r="Y35" s="237"/>
      <c r="Z35" s="237"/>
      <c r="AA35" s="237"/>
      <c r="AB35" s="237"/>
      <c r="AC35" s="237"/>
      <c r="AD35" s="237"/>
      <c r="AE35" s="237"/>
      <c r="AF35" s="237"/>
    </row>
    <row r="36" spans="1:32" ht="3.75" customHeight="1" x14ac:dyDescent="0.25"/>
    <row r="37" spans="1:32" x14ac:dyDescent="0.25">
      <c r="B37" s="245" t="s">
        <v>324</v>
      </c>
      <c r="C37" s="245"/>
      <c r="D37" s="245"/>
      <c r="E37" s="245"/>
      <c r="F37" s="245"/>
      <c r="G37" s="245"/>
      <c r="H37" s="245"/>
      <c r="I37" s="245"/>
      <c r="J37" s="245"/>
      <c r="K37" s="245"/>
      <c r="L37" s="245"/>
      <c r="M37" s="245"/>
      <c r="N37" s="245"/>
      <c r="O37" s="245"/>
      <c r="P37" s="245"/>
      <c r="Q37" s="245"/>
      <c r="R37" s="245"/>
      <c r="S37" s="245"/>
      <c r="T37" s="245"/>
    </row>
    <row r="38" spans="1:32" ht="3.75" customHeight="1" x14ac:dyDescent="0.25"/>
    <row r="39" spans="1:32" x14ac:dyDescent="0.25">
      <c r="A39" s="402" t="s">
        <v>177</v>
      </c>
      <c r="B39" s="259" t="s">
        <v>293</v>
      </c>
      <c r="C39" s="259"/>
      <c r="D39" s="259"/>
      <c r="E39" s="259"/>
      <c r="F39" s="259"/>
      <c r="G39" s="259"/>
      <c r="H39" s="259"/>
      <c r="I39" s="259"/>
      <c r="J39" s="137" t="s">
        <v>297</v>
      </c>
      <c r="K39" s="137"/>
      <c r="L39" s="137"/>
      <c r="M39" s="137"/>
      <c r="N39" s="137"/>
      <c r="O39" s="137"/>
      <c r="P39" s="137"/>
      <c r="Q39" s="137"/>
      <c r="R39" s="137" t="s">
        <v>294</v>
      </c>
      <c r="S39" s="137"/>
      <c r="T39" s="137"/>
      <c r="U39" s="137"/>
      <c r="V39" s="137"/>
      <c r="W39" s="137" t="s">
        <v>295</v>
      </c>
      <c r="X39" s="137"/>
      <c r="Y39" s="137"/>
      <c r="Z39" s="137"/>
      <c r="AA39" s="137"/>
      <c r="AB39" s="137" t="s">
        <v>296</v>
      </c>
      <c r="AC39" s="137"/>
      <c r="AD39" s="137"/>
      <c r="AE39" s="137"/>
      <c r="AF39" s="137"/>
    </row>
    <row r="40" spans="1:32" x14ac:dyDescent="0.25">
      <c r="A40" s="402"/>
      <c r="B40" s="259"/>
      <c r="C40" s="259"/>
      <c r="D40" s="259"/>
      <c r="E40" s="259"/>
      <c r="F40" s="259"/>
      <c r="G40" s="259"/>
      <c r="H40" s="259"/>
      <c r="I40" s="259"/>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2" x14ac:dyDescent="0.25">
      <c r="A41" s="402"/>
      <c r="B41" s="259"/>
      <c r="C41" s="259"/>
      <c r="D41" s="259"/>
      <c r="E41" s="259"/>
      <c r="F41" s="259"/>
      <c r="G41" s="259"/>
      <c r="H41" s="259"/>
      <c r="I41" s="259"/>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row>
    <row r="42" spans="1:32" x14ac:dyDescent="0.25">
      <c r="A42" s="402" t="s">
        <v>178</v>
      </c>
      <c r="B42" s="441" t="s">
        <v>402</v>
      </c>
      <c r="C42" s="441"/>
      <c r="D42" s="441"/>
      <c r="E42" s="441"/>
      <c r="F42" s="441"/>
      <c r="G42" s="441"/>
      <c r="H42" s="441"/>
      <c r="I42" s="441"/>
      <c r="J42" s="667" t="s">
        <v>302</v>
      </c>
      <c r="K42" s="249"/>
      <c r="L42" s="249"/>
      <c r="M42" s="249"/>
      <c r="N42" s="249"/>
      <c r="O42" s="249"/>
      <c r="P42" s="249"/>
      <c r="Q42" s="249"/>
      <c r="R42" s="668" t="s">
        <v>299</v>
      </c>
      <c r="S42" s="137"/>
      <c r="T42" s="137"/>
      <c r="U42" s="137"/>
      <c r="V42" s="137"/>
      <c r="W42" s="668" t="s">
        <v>300</v>
      </c>
      <c r="X42" s="137"/>
      <c r="Y42" s="137"/>
      <c r="Z42" s="137"/>
      <c r="AA42" s="137"/>
      <c r="AB42" s="668" t="s">
        <v>301</v>
      </c>
      <c r="AC42" s="137"/>
      <c r="AD42" s="137"/>
      <c r="AE42" s="137"/>
      <c r="AF42" s="137"/>
    </row>
    <row r="43" spans="1:32" x14ac:dyDescent="0.25">
      <c r="A43" s="402"/>
      <c r="B43" s="441"/>
      <c r="C43" s="441"/>
      <c r="D43" s="441"/>
      <c r="E43" s="441"/>
      <c r="F43" s="441"/>
      <c r="G43" s="441"/>
      <c r="H43" s="441"/>
      <c r="I43" s="441"/>
      <c r="J43" s="249"/>
      <c r="K43" s="249"/>
      <c r="L43" s="249"/>
      <c r="M43" s="249"/>
      <c r="N43" s="249"/>
      <c r="O43" s="249"/>
      <c r="P43" s="249"/>
      <c r="Q43" s="249"/>
      <c r="R43" s="137"/>
      <c r="S43" s="137"/>
      <c r="T43" s="137"/>
      <c r="U43" s="137"/>
      <c r="V43" s="137"/>
      <c r="W43" s="137"/>
      <c r="X43" s="137"/>
      <c r="Y43" s="137"/>
      <c r="Z43" s="137"/>
      <c r="AA43" s="137"/>
      <c r="AB43" s="137"/>
      <c r="AC43" s="137"/>
      <c r="AD43" s="137"/>
      <c r="AE43" s="137"/>
      <c r="AF43" s="137"/>
    </row>
    <row r="44" spans="1:32" x14ac:dyDescent="0.25">
      <c r="A44" s="402"/>
      <c r="B44" s="441"/>
      <c r="C44" s="441"/>
      <c r="D44" s="441"/>
      <c r="E44" s="441"/>
      <c r="F44" s="441"/>
      <c r="G44" s="441"/>
      <c r="H44" s="441"/>
      <c r="I44" s="441"/>
      <c r="J44" s="249"/>
      <c r="K44" s="249"/>
      <c r="L44" s="249"/>
      <c r="M44" s="249"/>
      <c r="N44" s="249"/>
      <c r="O44" s="249"/>
      <c r="P44" s="249"/>
      <c r="Q44" s="249"/>
      <c r="R44" s="137"/>
      <c r="S44" s="137"/>
      <c r="T44" s="137"/>
      <c r="U44" s="137"/>
      <c r="V44" s="137"/>
      <c r="W44" s="137"/>
      <c r="X44" s="137"/>
      <c r="Y44" s="137"/>
      <c r="Z44" s="137"/>
      <c r="AA44" s="137"/>
      <c r="AB44" s="137"/>
      <c r="AC44" s="137"/>
      <c r="AD44" s="137"/>
      <c r="AE44" s="137"/>
      <c r="AF44" s="137"/>
    </row>
    <row r="45" spans="1:32" ht="13.5" customHeight="1" x14ac:dyDescent="0.25">
      <c r="A45" s="402" t="s">
        <v>179</v>
      </c>
      <c r="B45" s="441" t="s">
        <v>403</v>
      </c>
      <c r="C45" s="441"/>
      <c r="D45" s="441"/>
      <c r="E45" s="441"/>
      <c r="F45" s="441"/>
      <c r="G45" s="441"/>
      <c r="H45" s="441"/>
      <c r="I45" s="441"/>
      <c r="J45" s="666" t="s">
        <v>298</v>
      </c>
      <c r="K45" s="131"/>
      <c r="L45" s="131"/>
      <c r="M45" s="131"/>
      <c r="N45" s="131"/>
      <c r="O45" s="131"/>
      <c r="P45" s="131"/>
      <c r="Q45" s="131"/>
      <c r="R45" s="668" t="s">
        <v>305</v>
      </c>
      <c r="S45" s="131"/>
      <c r="T45" s="131"/>
      <c r="U45" s="131"/>
      <c r="V45" s="131"/>
      <c r="W45" s="666" t="s">
        <v>303</v>
      </c>
      <c r="X45" s="131"/>
      <c r="Y45" s="131"/>
      <c r="Z45" s="131"/>
      <c r="AA45" s="131"/>
      <c r="AB45" s="666" t="s">
        <v>304</v>
      </c>
      <c r="AC45" s="131"/>
      <c r="AD45" s="131"/>
      <c r="AE45" s="131"/>
      <c r="AF45" s="131"/>
    </row>
    <row r="46" spans="1:32" ht="13.5" customHeight="1" x14ac:dyDescent="0.25">
      <c r="A46" s="402"/>
      <c r="B46" s="441"/>
      <c r="C46" s="441"/>
      <c r="D46" s="441"/>
      <c r="E46" s="441"/>
      <c r="F46" s="441"/>
      <c r="G46" s="441"/>
      <c r="H46" s="441"/>
      <c r="I46" s="44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row>
    <row r="47" spans="1:32" ht="11.25" customHeight="1" x14ac:dyDescent="0.25">
      <c r="A47" s="402"/>
      <c r="B47" s="441"/>
      <c r="C47" s="441"/>
      <c r="D47" s="441"/>
      <c r="E47" s="441"/>
      <c r="F47" s="441"/>
      <c r="G47" s="441"/>
      <c r="H47" s="441"/>
      <c r="I47" s="44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row>
    <row r="48" spans="1:32" ht="13.5" customHeight="1" x14ac:dyDescent="0.25">
      <c r="A48" s="402"/>
      <c r="B48" s="441"/>
      <c r="C48" s="441"/>
      <c r="D48" s="441"/>
      <c r="E48" s="441"/>
      <c r="F48" s="441"/>
      <c r="G48" s="441"/>
      <c r="H48" s="441"/>
      <c r="I48" s="44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row>
    <row r="49" spans="1:32" ht="13.5" customHeight="1" x14ac:dyDescent="0.25">
      <c r="A49" s="402"/>
      <c r="B49" s="441"/>
      <c r="C49" s="441"/>
      <c r="D49" s="441"/>
      <c r="E49" s="441"/>
      <c r="F49" s="441"/>
      <c r="G49" s="441"/>
      <c r="H49" s="441"/>
      <c r="I49" s="44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row>
    <row r="50" spans="1:32" ht="11.25" customHeight="1" x14ac:dyDescent="0.25">
      <c r="A50" s="402" t="s">
        <v>76</v>
      </c>
      <c r="B50" s="661" t="s">
        <v>404</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row>
    <row r="51" spans="1:32" ht="11.25" customHeight="1" x14ac:dyDescent="0.25">
      <c r="A51" s="402"/>
      <c r="B51" s="661"/>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row>
    <row r="52" spans="1:32" ht="4.5" customHeight="1" x14ac:dyDescent="0.25">
      <c r="A52" s="402" t="s">
        <v>202</v>
      </c>
      <c r="B52" s="634" t="s">
        <v>306</v>
      </c>
      <c r="C52" s="634"/>
      <c r="D52" s="634"/>
      <c r="E52" s="634" t="s">
        <v>405</v>
      </c>
      <c r="F52" s="634"/>
      <c r="G52" s="634"/>
      <c r="H52" s="634"/>
      <c r="I52" s="634"/>
      <c r="J52" s="634"/>
      <c r="K52" s="634"/>
      <c r="L52" s="634"/>
      <c r="M52" s="634" t="s">
        <v>407</v>
      </c>
      <c r="N52" s="634"/>
      <c r="O52" s="634"/>
      <c r="P52" s="634"/>
      <c r="Q52" s="634"/>
      <c r="R52" s="634"/>
      <c r="S52" s="634"/>
      <c r="T52" s="634"/>
      <c r="U52" s="634"/>
      <c r="V52" s="634"/>
      <c r="W52" s="634"/>
      <c r="X52" s="634"/>
      <c r="Y52" s="634"/>
      <c r="Z52" s="634"/>
      <c r="AA52" s="634" t="s">
        <v>406</v>
      </c>
      <c r="AB52" s="634"/>
      <c r="AC52" s="634"/>
      <c r="AD52" s="634"/>
      <c r="AE52" s="634"/>
      <c r="AF52" s="634"/>
    </row>
    <row r="53" spans="1:32" ht="4.5" customHeight="1" x14ac:dyDescent="0.25">
      <c r="A53" s="402"/>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row>
    <row r="54" spans="1:32" ht="4.5" customHeight="1" x14ac:dyDescent="0.25">
      <c r="A54" s="402"/>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row>
    <row r="55" spans="1:32" ht="13.5" customHeight="1" x14ac:dyDescent="0.25">
      <c r="A55" s="402"/>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row>
    <row r="56" spans="1:32" ht="13.5" customHeight="1" x14ac:dyDescent="0.25">
      <c r="A56" s="402"/>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row>
    <row r="57" spans="1:32" x14ac:dyDescent="0.25">
      <c r="A57" s="402"/>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row>
    <row r="58" spans="1:32" ht="12.75" customHeight="1" x14ac:dyDescent="0.25">
      <c r="A58" s="402"/>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row>
    <row r="59" spans="1:32" x14ac:dyDescent="0.25">
      <c r="A59" s="402"/>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row>
    <row r="60" spans="1:32" x14ac:dyDescent="0.25">
      <c r="A60" s="113"/>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1"/>
    </row>
    <row r="61" spans="1:32" ht="15" customHeight="1" x14ac:dyDescent="0.25">
      <c r="A61" s="338" t="s">
        <v>308</v>
      </c>
      <c r="B61" s="253" t="s">
        <v>408</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5"/>
    </row>
    <row r="62" spans="1:32" x14ac:dyDescent="0.25">
      <c r="A62" s="339"/>
      <c r="B62" s="256"/>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8"/>
    </row>
    <row r="63" spans="1:32" x14ac:dyDescent="0.25">
      <c r="A63" s="402" t="s">
        <v>309</v>
      </c>
      <c r="B63" s="259" t="s">
        <v>409</v>
      </c>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row>
    <row r="64" spans="1:32" x14ac:dyDescent="0.25">
      <c r="A64" s="402"/>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row>
    <row r="65" spans="1:32" x14ac:dyDescent="0.25">
      <c r="A65" s="402"/>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x14ac:dyDescent="0.25">
      <c r="A66" s="334" t="s">
        <v>310</v>
      </c>
      <c r="B66" s="259" t="s">
        <v>410</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x14ac:dyDescent="0.25">
      <c r="A67" s="334"/>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x14ac:dyDescent="0.25">
      <c r="A68" s="334"/>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x14ac:dyDescent="0.25">
      <c r="A69" s="334" t="s">
        <v>311</v>
      </c>
      <c r="B69" s="259" t="s">
        <v>411</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x14ac:dyDescent="0.25">
      <c r="A70" s="334"/>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row>
    <row r="71" spans="1:32" x14ac:dyDescent="0.25">
      <c r="A71" s="334"/>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row>
    <row r="72" spans="1:32" x14ac:dyDescent="0.25">
      <c r="A72" s="334" t="s">
        <v>345</v>
      </c>
      <c r="B72" s="259" t="s">
        <v>412</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x14ac:dyDescent="0.25">
      <c r="A73" s="334"/>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x14ac:dyDescent="0.25">
      <c r="A74" s="334"/>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2" x14ac:dyDescent="0.25">
      <c r="A75" s="334"/>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row>
    <row r="76" spans="1:32" x14ac:dyDescent="0.25">
      <c r="A76" s="44" t="s">
        <v>347</v>
      </c>
      <c r="B76" s="259" t="s">
        <v>413</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x14ac:dyDescent="0.25">
      <c r="A77" s="57"/>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row>
    <row r="78" spans="1:32" x14ac:dyDescent="0.25">
      <c r="F78" s="665" t="s">
        <v>424</v>
      </c>
      <c r="G78" s="665"/>
      <c r="H78" s="665"/>
      <c r="I78" s="665"/>
      <c r="J78" s="665"/>
      <c r="K78" s="665"/>
      <c r="L78" s="665"/>
      <c r="M78" s="665"/>
      <c r="N78" s="665"/>
      <c r="O78" s="665"/>
      <c r="P78" s="665"/>
      <c r="Q78" s="665"/>
      <c r="R78" s="665"/>
      <c r="S78" s="665"/>
      <c r="T78" s="665"/>
      <c r="U78" s="665"/>
      <c r="V78" s="665"/>
      <c r="W78" s="665"/>
      <c r="X78" s="665"/>
      <c r="Y78" s="665"/>
      <c r="Z78" s="665"/>
    </row>
    <row r="79" spans="1:32" x14ac:dyDescent="0.25">
      <c r="F79" s="59"/>
      <c r="G79" s="59"/>
      <c r="H79" s="59"/>
      <c r="I79" s="59"/>
      <c r="J79" s="59"/>
      <c r="K79" s="59"/>
      <c r="L79" s="59"/>
      <c r="M79" s="59"/>
      <c r="N79" s="59"/>
      <c r="O79" s="59"/>
      <c r="P79" s="59"/>
      <c r="Q79" s="59"/>
      <c r="R79" s="59"/>
      <c r="S79" s="59"/>
      <c r="T79" s="59"/>
      <c r="U79" s="59"/>
      <c r="V79" s="59"/>
      <c r="W79" s="59"/>
      <c r="X79" s="59"/>
      <c r="Y79" s="59"/>
      <c r="Z79" s="59"/>
    </row>
    <row r="80" spans="1:32" x14ac:dyDescent="0.25">
      <c r="A80" s="474" t="s">
        <v>176</v>
      </c>
      <c r="B80" s="259" t="s">
        <v>425</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x14ac:dyDescent="0.25">
      <c r="A81" s="474"/>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x14ac:dyDescent="0.25">
      <c r="A82" s="474" t="s">
        <v>182</v>
      </c>
      <c r="B82" s="259" t="s">
        <v>426</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x14ac:dyDescent="0.25">
      <c r="A83" s="474"/>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x14ac:dyDescent="0.25">
      <c r="A84" s="474" t="s">
        <v>183</v>
      </c>
      <c r="B84" s="259" t="s">
        <v>427</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x14ac:dyDescent="0.25">
      <c r="A85" s="474"/>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x14ac:dyDescent="0.25">
      <c r="A86" s="474"/>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row r="87" spans="1:32" x14ac:dyDescent="0.25">
      <c r="A87" s="474" t="s">
        <v>190</v>
      </c>
      <c r="B87" s="259" t="s">
        <v>428</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row>
    <row r="88" spans="1:32" x14ac:dyDescent="0.25">
      <c r="A88" s="474"/>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row>
    <row r="89" spans="1:32" x14ac:dyDescent="0.25">
      <c r="A89" s="474"/>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row>
    <row r="90" spans="1:32" x14ac:dyDescent="0.25">
      <c r="A90" s="474" t="s">
        <v>191</v>
      </c>
      <c r="B90" s="661" t="s">
        <v>429</v>
      </c>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row>
    <row r="91" spans="1:32" x14ac:dyDescent="0.25">
      <c r="A91" s="474"/>
      <c r="B91" s="661"/>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row>
    <row r="92" spans="1:32" x14ac:dyDescent="0.25">
      <c r="A92" s="474"/>
      <c r="B92" s="661"/>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row>
  </sheetData>
  <sheetProtection algorithmName="SHA-512" hashValue="p95wv7/4zf7cv+J/QVHdHrm7Y44QplxFRKBZWk4nA4nPaKepKog+Yte5Xcpnfb/kY1dSAsoVPUMfIxL/MUUvdQ==" saltValue="L6HBU2dSO6yFjHrAxnMKlA==" spinCount="100000" sheet="1" objects="1" scenarios="1"/>
  <mergeCells count="73">
    <mergeCell ref="E1:AF1"/>
    <mergeCell ref="A80:A81"/>
    <mergeCell ref="B80:AF81"/>
    <mergeCell ref="A82:A83"/>
    <mergeCell ref="A72:A75"/>
    <mergeCell ref="B72:AF75"/>
    <mergeCell ref="A61:A62"/>
    <mergeCell ref="B76:AF76"/>
    <mergeCell ref="F78:Z78"/>
    <mergeCell ref="A63:A65"/>
    <mergeCell ref="B63:AF65"/>
    <mergeCell ref="A66:A68"/>
    <mergeCell ref="B66:AF68"/>
    <mergeCell ref="A69:A71"/>
    <mergeCell ref="B69:AF71"/>
    <mergeCell ref="C18:AF18"/>
    <mergeCell ref="C19:AF19"/>
    <mergeCell ref="B21:H21"/>
    <mergeCell ref="I21:AF22"/>
    <mergeCell ref="B90:AF92"/>
    <mergeCell ref="B61:AF62"/>
    <mergeCell ref="AB42:AF44"/>
    <mergeCell ref="AB45:AF49"/>
    <mergeCell ref="B3:AE3"/>
    <mergeCell ref="B5:AE5"/>
    <mergeCell ref="C8:H8"/>
    <mergeCell ref="B7:L7"/>
    <mergeCell ref="I8:AF8"/>
    <mergeCell ref="C9:H9"/>
    <mergeCell ref="I9:AF9"/>
    <mergeCell ref="C10:L10"/>
    <mergeCell ref="M10:S10"/>
    <mergeCell ref="T10:X10"/>
    <mergeCell ref="Y10:AF10"/>
    <mergeCell ref="T11:AF11"/>
    <mergeCell ref="P35:W35"/>
    <mergeCell ref="X35:AF35"/>
    <mergeCell ref="B37:T37"/>
    <mergeCell ref="A39:A41"/>
    <mergeCell ref="B39:I41"/>
    <mergeCell ref="J39:Q41"/>
    <mergeCell ref="R39:V41"/>
    <mergeCell ref="W39:AA41"/>
    <mergeCell ref="AB39:AF41"/>
    <mergeCell ref="J23:AF23"/>
    <mergeCell ref="B25:AF28"/>
    <mergeCell ref="B30:AF31"/>
    <mergeCell ref="P33:W34"/>
    <mergeCell ref="X33:AF34"/>
    <mergeCell ref="B13:AF16"/>
    <mergeCell ref="A45:A49"/>
    <mergeCell ref="B45:I49"/>
    <mergeCell ref="J45:Q49"/>
    <mergeCell ref="R45:V49"/>
    <mergeCell ref="W45:AA49"/>
    <mergeCell ref="A42:A44"/>
    <mergeCell ref="B42:I44"/>
    <mergeCell ref="J42:Q44"/>
    <mergeCell ref="R42:V44"/>
    <mergeCell ref="W42:AA44"/>
    <mergeCell ref="A50:A51"/>
    <mergeCell ref="B50:AF51"/>
    <mergeCell ref="A52:A59"/>
    <mergeCell ref="B52:D59"/>
    <mergeCell ref="E52:L59"/>
    <mergeCell ref="M52:Z59"/>
    <mergeCell ref="AA52:AF59"/>
    <mergeCell ref="A90:A92"/>
    <mergeCell ref="B82:AF83"/>
    <mergeCell ref="A84:A86"/>
    <mergeCell ref="B84:AF86"/>
    <mergeCell ref="A87:A89"/>
    <mergeCell ref="B87:AF89"/>
  </mergeCells>
  <hyperlinks>
    <hyperlink ref="J42" r:id="rId1" xr:uid="{00000000-0004-0000-0A00-000000000000}"/>
    <hyperlink ref="R42" r:id="rId2" xr:uid="{00000000-0004-0000-0A00-000001000000}"/>
    <hyperlink ref="W42" r:id="rId3" xr:uid="{00000000-0004-0000-0A00-000002000000}"/>
    <hyperlink ref="AB42" r:id="rId4" xr:uid="{00000000-0004-0000-0A00-000003000000}"/>
    <hyperlink ref="J45" r:id="rId5" xr:uid="{00000000-0004-0000-0A00-000004000000}"/>
    <hyperlink ref="R45" r:id="rId6" xr:uid="{00000000-0004-0000-0A00-000005000000}"/>
    <hyperlink ref="W45" r:id="rId7" xr:uid="{00000000-0004-0000-0A00-000006000000}"/>
    <hyperlink ref="AB45" r:id="rId8" xr:uid="{00000000-0004-0000-0A00-000007000000}"/>
  </hyperlinks>
  <pageMargins left="0.70866141732283472" right="0.70866141732283472" top="1.4173228346456694" bottom="0.98425196850393704" header="0.19685039370078741" footer="0.19685039370078741"/>
  <pageSetup paperSize="9" orientation="portrait" r:id="rId9"/>
  <headerFooter>
    <oddHeader>&amp;L&amp;"-,Pogrubiony"&amp;10&amp;U
Formularz F8.2-S+; Upoważnienie do wystapienia z wnioskiem do BIG InfoMonitor dla Poręczyciela konsumanta; wyd. 1 z dn. 01.03.2023r.&amp;C&amp;G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92"/>
  <sheetViews>
    <sheetView view="pageLayout" topLeftCell="A58" zoomScale="175" zoomScaleNormal="100" zoomScalePageLayoutView="175" workbookViewId="0">
      <selection activeCell="I60" sqref="I60"/>
    </sheetView>
  </sheetViews>
  <sheetFormatPr defaultColWidth="2.7109375" defaultRowHeight="15" x14ac:dyDescent="0.25"/>
  <sheetData>
    <row r="1" spans="1:32" x14ac:dyDescent="0.25">
      <c r="E1" s="235" t="s">
        <v>601</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5.25" customHeight="1" x14ac:dyDescent="0.25"/>
    <row r="3" spans="1:32" x14ac:dyDescent="0.25">
      <c r="B3" s="662" t="s">
        <v>326</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32" ht="5.25" customHeight="1" x14ac:dyDescent="0.25"/>
    <row r="5" spans="1:32" x14ac:dyDescent="0.25">
      <c r="A5" s="45">
        <f>1+'07. BIG wnioskodawca firma'!A5</f>
        <v>2</v>
      </c>
      <c r="B5" s="151" t="s">
        <v>328</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2" ht="3.75" customHeight="1" x14ac:dyDescent="0.25"/>
    <row r="7" spans="1:32" x14ac:dyDescent="0.25">
      <c r="B7" s="131" t="s">
        <v>313</v>
      </c>
      <c r="C7" s="669"/>
      <c r="D7" s="669"/>
      <c r="E7" s="669"/>
      <c r="F7" s="669"/>
      <c r="G7" s="669"/>
      <c r="H7" s="669"/>
      <c r="I7" s="669"/>
      <c r="J7" s="669"/>
      <c r="K7" s="669"/>
      <c r="L7" s="669"/>
    </row>
    <row r="8" spans="1:32" x14ac:dyDescent="0.25">
      <c r="B8" s="22"/>
      <c r="C8" s="131" t="s">
        <v>314</v>
      </c>
      <c r="D8" s="131"/>
      <c r="E8" s="131"/>
      <c r="F8" s="131"/>
      <c r="G8" s="131"/>
      <c r="H8" s="131"/>
      <c r="I8" s="271"/>
      <c r="J8" s="271"/>
      <c r="K8" s="271"/>
      <c r="L8" s="271"/>
      <c r="M8" s="271"/>
      <c r="N8" s="271"/>
      <c r="O8" s="271"/>
      <c r="P8" s="271"/>
      <c r="Q8" s="271"/>
      <c r="R8" s="271"/>
      <c r="S8" s="271"/>
      <c r="T8" s="271"/>
      <c r="U8" s="271"/>
      <c r="V8" s="271"/>
      <c r="W8" s="271"/>
      <c r="X8" s="271"/>
      <c r="Y8" s="271"/>
      <c r="Z8" s="271"/>
      <c r="AA8" s="271"/>
      <c r="AB8" s="271"/>
      <c r="AC8" s="271"/>
      <c r="AD8" s="271"/>
      <c r="AE8" s="271"/>
      <c r="AF8" s="271"/>
    </row>
    <row r="9" spans="1:32" x14ac:dyDescent="0.25">
      <c r="B9" s="22"/>
      <c r="C9" s="131" t="s">
        <v>316</v>
      </c>
      <c r="D9" s="131"/>
      <c r="E9" s="131"/>
      <c r="F9" s="131"/>
      <c r="G9" s="131"/>
      <c r="H9" s="131"/>
      <c r="I9" s="271"/>
      <c r="J9" s="271"/>
      <c r="K9" s="271"/>
      <c r="L9" s="271"/>
      <c r="M9" s="271"/>
      <c r="N9" s="271"/>
      <c r="O9" s="271"/>
      <c r="P9" s="271"/>
      <c r="Q9" s="271"/>
      <c r="R9" s="271"/>
      <c r="S9" s="271"/>
      <c r="T9" s="271"/>
      <c r="U9" s="271"/>
      <c r="V9" s="271"/>
      <c r="W9" s="271"/>
      <c r="X9" s="271"/>
      <c r="Y9" s="271"/>
      <c r="Z9" s="271"/>
      <c r="AA9" s="271"/>
      <c r="AB9" s="271"/>
      <c r="AC9" s="271"/>
      <c r="AD9" s="271"/>
      <c r="AE9" s="271"/>
      <c r="AF9" s="271"/>
    </row>
    <row r="10" spans="1:32" x14ac:dyDescent="0.25">
      <c r="C10" s="131" t="s">
        <v>319</v>
      </c>
      <c r="D10" s="131"/>
      <c r="E10" s="131"/>
      <c r="F10" s="131"/>
      <c r="G10" s="131"/>
      <c r="H10" s="131"/>
      <c r="I10" s="131"/>
      <c r="J10" s="131"/>
      <c r="K10" s="131"/>
      <c r="L10" s="131"/>
      <c r="M10" s="296"/>
      <c r="N10" s="296"/>
      <c r="O10" s="296"/>
      <c r="P10" s="296"/>
      <c r="Q10" s="296"/>
      <c r="R10" s="296"/>
      <c r="S10" s="296"/>
      <c r="T10" s="136" t="s">
        <v>317</v>
      </c>
      <c r="U10" s="136"/>
      <c r="V10" s="136"/>
      <c r="W10" s="136"/>
      <c r="X10" s="136"/>
      <c r="Y10" s="130"/>
      <c r="Z10" s="130"/>
      <c r="AA10" s="130"/>
      <c r="AB10" s="130"/>
      <c r="AC10" s="130"/>
      <c r="AD10" s="130"/>
      <c r="AE10" s="130"/>
      <c r="AF10" s="130"/>
    </row>
    <row r="11" spans="1:32" ht="7.5" customHeight="1" x14ac:dyDescent="0.25">
      <c r="T11" s="664" t="s">
        <v>318</v>
      </c>
      <c r="U11" s="664"/>
      <c r="V11" s="664"/>
      <c r="W11" s="664"/>
      <c r="X11" s="664"/>
      <c r="Y11" s="664"/>
      <c r="Z11" s="664"/>
      <c r="AA11" s="664"/>
      <c r="AB11" s="664"/>
      <c r="AC11" s="664"/>
      <c r="AD11" s="664"/>
      <c r="AE11" s="664"/>
      <c r="AF11" s="664"/>
    </row>
    <row r="12" spans="1:32" ht="3.75" customHeight="1" x14ac:dyDescent="0.25"/>
    <row r="13" spans="1:32" ht="15" customHeight="1" x14ac:dyDescent="0.25">
      <c r="B13" s="277" t="s">
        <v>399</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row>
    <row r="14" spans="1:32" x14ac:dyDescent="0.25">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row>
    <row r="15" spans="1:32" x14ac:dyDescent="0.25">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row>
    <row r="16" spans="1:32" x14ac:dyDescent="0.25">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row>
    <row r="17" spans="2:32" ht="3.75" customHeight="1" x14ac:dyDescent="0.25"/>
    <row r="18" spans="2:32" x14ac:dyDescent="0.25">
      <c r="B18" s="2" t="s">
        <v>320</v>
      </c>
      <c r="C18" s="169">
        <f>+I8</f>
        <v>0</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row>
    <row r="19" spans="2:32" ht="6.75" customHeight="1" x14ac:dyDescent="0.25">
      <c r="C19" s="237" t="s">
        <v>321</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2:32" ht="4.5" customHeight="1" x14ac:dyDescent="0.25"/>
    <row r="21" spans="2:32" x14ac:dyDescent="0.25">
      <c r="B21" s="131" t="s">
        <v>322</v>
      </c>
      <c r="C21" s="131"/>
      <c r="D21" s="131"/>
      <c r="E21" s="131"/>
      <c r="F21" s="131"/>
      <c r="G21" s="131"/>
      <c r="H21" s="138"/>
      <c r="I21" s="128" t="s">
        <v>290</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2:32" x14ac:dyDescent="0.25">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2:32" ht="7.5" customHeight="1" x14ac:dyDescent="0.25">
      <c r="I23" s="35"/>
      <c r="J23" s="664" t="s">
        <v>289</v>
      </c>
      <c r="K23" s="664"/>
      <c r="L23" s="664"/>
      <c r="M23" s="664"/>
      <c r="N23" s="664"/>
      <c r="O23" s="664"/>
      <c r="P23" s="664"/>
      <c r="Q23" s="664"/>
      <c r="R23" s="664"/>
      <c r="S23" s="664"/>
      <c r="T23" s="664"/>
      <c r="U23" s="664"/>
      <c r="V23" s="664"/>
      <c r="W23" s="664"/>
      <c r="X23" s="664"/>
      <c r="Y23" s="664"/>
      <c r="Z23" s="664"/>
      <c r="AA23" s="664"/>
      <c r="AB23" s="664"/>
      <c r="AC23" s="664"/>
      <c r="AD23" s="664"/>
      <c r="AE23" s="664"/>
      <c r="AF23" s="664"/>
    </row>
    <row r="24" spans="2:32" ht="4.5" customHeight="1" x14ac:dyDescent="0.25"/>
    <row r="25" spans="2:32" x14ac:dyDescent="0.25">
      <c r="B25" s="259" t="s">
        <v>400</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row>
    <row r="26" spans="2:32" x14ac:dyDescent="0.2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row>
    <row r="27" spans="2:32" x14ac:dyDescent="0.25">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row>
    <row r="28" spans="2:32" x14ac:dyDescent="0.25">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row>
    <row r="29" spans="2:32" ht="4.5" customHeight="1" x14ac:dyDescent="0.25"/>
    <row r="30" spans="2:32" x14ac:dyDescent="0.25">
      <c r="B30" s="259" t="s">
        <v>401</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row>
    <row r="31" spans="2:32" x14ac:dyDescent="0.25">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row>
    <row r="32" spans="2:32" ht="4.5" customHeight="1" x14ac:dyDescent="0.25"/>
    <row r="33" spans="1:32" x14ac:dyDescent="0.25">
      <c r="P33" s="272"/>
      <c r="Q33" s="272"/>
      <c r="R33" s="272"/>
      <c r="S33" s="272"/>
      <c r="T33" s="272"/>
      <c r="U33" s="272"/>
      <c r="V33" s="272"/>
      <c r="W33" s="272"/>
      <c r="X33" s="474"/>
      <c r="Y33" s="474"/>
      <c r="Z33" s="474"/>
      <c r="AA33" s="474"/>
      <c r="AB33" s="474"/>
      <c r="AC33" s="474"/>
      <c r="AD33" s="474"/>
      <c r="AE33" s="474"/>
      <c r="AF33" s="474"/>
    </row>
    <row r="34" spans="1:32" x14ac:dyDescent="0.25">
      <c r="P34" s="272"/>
      <c r="Q34" s="272"/>
      <c r="R34" s="272"/>
      <c r="S34" s="272"/>
      <c r="T34" s="272"/>
      <c r="U34" s="272"/>
      <c r="V34" s="272"/>
      <c r="W34" s="272"/>
      <c r="X34" s="474"/>
      <c r="Y34" s="474"/>
      <c r="Z34" s="474"/>
      <c r="AA34" s="474"/>
      <c r="AB34" s="474"/>
      <c r="AC34" s="474"/>
      <c r="AD34" s="474"/>
      <c r="AE34" s="474"/>
      <c r="AF34" s="474"/>
    </row>
    <row r="35" spans="1:32" ht="8.25" customHeight="1" x14ac:dyDescent="0.25">
      <c r="P35" s="237" t="s">
        <v>291</v>
      </c>
      <c r="Q35" s="237"/>
      <c r="R35" s="237"/>
      <c r="S35" s="237"/>
      <c r="T35" s="237"/>
      <c r="U35" s="237"/>
      <c r="V35" s="237"/>
      <c r="W35" s="237"/>
      <c r="X35" s="237" t="s">
        <v>323</v>
      </c>
      <c r="Y35" s="237"/>
      <c r="Z35" s="237"/>
      <c r="AA35" s="237"/>
      <c r="AB35" s="237"/>
      <c r="AC35" s="237"/>
      <c r="AD35" s="237"/>
      <c r="AE35" s="237"/>
      <c r="AF35" s="237"/>
    </row>
    <row r="36" spans="1:32" ht="3.75" customHeight="1" x14ac:dyDescent="0.25"/>
    <row r="37" spans="1:32" x14ac:dyDescent="0.25">
      <c r="B37" s="245" t="s">
        <v>324</v>
      </c>
      <c r="C37" s="245"/>
      <c r="D37" s="245"/>
      <c r="E37" s="245"/>
      <c r="F37" s="245"/>
      <c r="G37" s="245"/>
      <c r="H37" s="245"/>
      <c r="I37" s="245"/>
      <c r="J37" s="245"/>
      <c r="K37" s="245"/>
      <c r="L37" s="245"/>
      <c r="M37" s="245"/>
      <c r="N37" s="245"/>
      <c r="O37" s="245"/>
      <c r="P37" s="245"/>
      <c r="Q37" s="245"/>
      <c r="R37" s="245"/>
      <c r="S37" s="245"/>
      <c r="T37" s="245"/>
    </row>
    <row r="38" spans="1:32" ht="3.75" customHeight="1" x14ac:dyDescent="0.25"/>
    <row r="39" spans="1:32" x14ac:dyDescent="0.25">
      <c r="A39" s="402" t="s">
        <v>177</v>
      </c>
      <c r="B39" s="259" t="s">
        <v>293</v>
      </c>
      <c r="C39" s="259"/>
      <c r="D39" s="259"/>
      <c r="E39" s="259"/>
      <c r="F39" s="259"/>
      <c r="G39" s="259"/>
      <c r="H39" s="259"/>
      <c r="I39" s="259"/>
      <c r="J39" s="137" t="s">
        <v>297</v>
      </c>
      <c r="K39" s="137"/>
      <c r="L39" s="137"/>
      <c r="M39" s="137"/>
      <c r="N39" s="137"/>
      <c r="O39" s="137"/>
      <c r="P39" s="137"/>
      <c r="Q39" s="137"/>
      <c r="R39" s="137" t="s">
        <v>294</v>
      </c>
      <c r="S39" s="137"/>
      <c r="T39" s="137"/>
      <c r="U39" s="137"/>
      <c r="V39" s="137"/>
      <c r="W39" s="137" t="s">
        <v>295</v>
      </c>
      <c r="X39" s="137"/>
      <c r="Y39" s="137"/>
      <c r="Z39" s="137"/>
      <c r="AA39" s="137"/>
      <c r="AB39" s="137" t="s">
        <v>296</v>
      </c>
      <c r="AC39" s="137"/>
      <c r="AD39" s="137"/>
      <c r="AE39" s="137"/>
      <c r="AF39" s="137"/>
    </row>
    <row r="40" spans="1:32" x14ac:dyDescent="0.25">
      <c r="A40" s="402"/>
      <c r="B40" s="259"/>
      <c r="C40" s="259"/>
      <c r="D40" s="259"/>
      <c r="E40" s="259"/>
      <c r="F40" s="259"/>
      <c r="G40" s="259"/>
      <c r="H40" s="259"/>
      <c r="I40" s="259"/>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2" ht="13.5" customHeight="1" x14ac:dyDescent="0.25">
      <c r="A41" s="402"/>
      <c r="B41" s="259"/>
      <c r="C41" s="259"/>
      <c r="D41" s="259"/>
      <c r="E41" s="259"/>
      <c r="F41" s="259"/>
      <c r="G41" s="259"/>
      <c r="H41" s="259"/>
      <c r="I41" s="259"/>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row>
    <row r="42" spans="1:32" x14ac:dyDescent="0.25">
      <c r="A42" s="402" t="s">
        <v>178</v>
      </c>
      <c r="B42" s="441" t="s">
        <v>402</v>
      </c>
      <c r="C42" s="441"/>
      <c r="D42" s="441"/>
      <c r="E42" s="441"/>
      <c r="F42" s="441"/>
      <c r="G42" s="441"/>
      <c r="H42" s="441"/>
      <c r="I42" s="441"/>
      <c r="J42" s="667" t="s">
        <v>302</v>
      </c>
      <c r="K42" s="249"/>
      <c r="L42" s="249"/>
      <c r="M42" s="249"/>
      <c r="N42" s="249"/>
      <c r="O42" s="249"/>
      <c r="P42" s="249"/>
      <c r="Q42" s="249"/>
      <c r="R42" s="668" t="s">
        <v>299</v>
      </c>
      <c r="S42" s="137"/>
      <c r="T42" s="137"/>
      <c r="U42" s="137"/>
      <c r="V42" s="137"/>
      <c r="W42" s="668" t="s">
        <v>300</v>
      </c>
      <c r="X42" s="137"/>
      <c r="Y42" s="137"/>
      <c r="Z42" s="137"/>
      <c r="AA42" s="137"/>
      <c r="AB42" s="668" t="s">
        <v>301</v>
      </c>
      <c r="AC42" s="137"/>
      <c r="AD42" s="137"/>
      <c r="AE42" s="137"/>
      <c r="AF42" s="137"/>
    </row>
    <row r="43" spans="1:32" ht="14.25" customHeight="1" x14ac:dyDescent="0.25">
      <c r="A43" s="402"/>
      <c r="B43" s="441"/>
      <c r="C43" s="441"/>
      <c r="D43" s="441"/>
      <c r="E43" s="441"/>
      <c r="F43" s="441"/>
      <c r="G43" s="441"/>
      <c r="H43" s="441"/>
      <c r="I43" s="441"/>
      <c r="J43" s="249"/>
      <c r="K43" s="249"/>
      <c r="L43" s="249"/>
      <c r="M43" s="249"/>
      <c r="N43" s="249"/>
      <c r="O43" s="249"/>
      <c r="P43" s="249"/>
      <c r="Q43" s="249"/>
      <c r="R43" s="137"/>
      <c r="S43" s="137"/>
      <c r="T43" s="137"/>
      <c r="U43" s="137"/>
      <c r="V43" s="137"/>
      <c r="W43" s="137"/>
      <c r="X43" s="137"/>
      <c r="Y43" s="137"/>
      <c r="Z43" s="137"/>
      <c r="AA43" s="137"/>
      <c r="AB43" s="137"/>
      <c r="AC43" s="137"/>
      <c r="AD43" s="137"/>
      <c r="AE43" s="137"/>
      <c r="AF43" s="137"/>
    </row>
    <row r="44" spans="1:32" x14ac:dyDescent="0.25">
      <c r="A44" s="402"/>
      <c r="B44" s="441"/>
      <c r="C44" s="441"/>
      <c r="D44" s="441"/>
      <c r="E44" s="441"/>
      <c r="F44" s="441"/>
      <c r="G44" s="441"/>
      <c r="H44" s="441"/>
      <c r="I44" s="441"/>
      <c r="J44" s="249"/>
      <c r="K44" s="249"/>
      <c r="L44" s="249"/>
      <c r="M44" s="249"/>
      <c r="N44" s="249"/>
      <c r="O44" s="249"/>
      <c r="P44" s="249"/>
      <c r="Q44" s="249"/>
      <c r="R44" s="137"/>
      <c r="S44" s="137"/>
      <c r="T44" s="137"/>
      <c r="U44" s="137"/>
      <c r="V44" s="137"/>
      <c r="W44" s="137"/>
      <c r="X44" s="137"/>
      <c r="Y44" s="137"/>
      <c r="Z44" s="137"/>
      <c r="AA44" s="137"/>
      <c r="AB44" s="137"/>
      <c r="AC44" s="137"/>
      <c r="AD44" s="137"/>
      <c r="AE44" s="137"/>
      <c r="AF44" s="137"/>
    </row>
    <row r="45" spans="1:32" ht="13.5" customHeight="1" x14ac:dyDescent="0.25">
      <c r="A45" s="402" t="s">
        <v>179</v>
      </c>
      <c r="B45" s="441" t="s">
        <v>403</v>
      </c>
      <c r="C45" s="441"/>
      <c r="D45" s="441"/>
      <c r="E45" s="441"/>
      <c r="F45" s="441"/>
      <c r="G45" s="441"/>
      <c r="H45" s="441"/>
      <c r="I45" s="441"/>
      <c r="J45" s="666" t="s">
        <v>298</v>
      </c>
      <c r="K45" s="131"/>
      <c r="L45" s="131"/>
      <c r="M45" s="131"/>
      <c r="N45" s="131"/>
      <c r="O45" s="131"/>
      <c r="P45" s="131"/>
      <c r="Q45" s="131"/>
      <c r="R45" s="668" t="s">
        <v>305</v>
      </c>
      <c r="S45" s="131"/>
      <c r="T45" s="131"/>
      <c r="U45" s="131"/>
      <c r="V45" s="131"/>
      <c r="W45" s="666" t="s">
        <v>303</v>
      </c>
      <c r="X45" s="131"/>
      <c r="Y45" s="131"/>
      <c r="Z45" s="131"/>
      <c r="AA45" s="131"/>
      <c r="AB45" s="666" t="s">
        <v>304</v>
      </c>
      <c r="AC45" s="131"/>
      <c r="AD45" s="131"/>
      <c r="AE45" s="131"/>
      <c r="AF45" s="131"/>
    </row>
    <row r="46" spans="1:32" ht="9.75" customHeight="1" x14ac:dyDescent="0.25">
      <c r="A46" s="402"/>
      <c r="B46" s="441"/>
      <c r="C46" s="441"/>
      <c r="D46" s="441"/>
      <c r="E46" s="441"/>
      <c r="F46" s="441"/>
      <c r="G46" s="441"/>
      <c r="H46" s="441"/>
      <c r="I46" s="44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row>
    <row r="47" spans="1:32" ht="13.5" customHeight="1" x14ac:dyDescent="0.25">
      <c r="A47" s="402"/>
      <c r="B47" s="441"/>
      <c r="C47" s="441"/>
      <c r="D47" s="441"/>
      <c r="E47" s="441"/>
      <c r="F47" s="441"/>
      <c r="G47" s="441"/>
      <c r="H47" s="441"/>
      <c r="I47" s="44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row>
    <row r="48" spans="1:32" ht="11.25" customHeight="1" x14ac:dyDescent="0.25">
      <c r="A48" s="402"/>
      <c r="B48" s="441"/>
      <c r="C48" s="441"/>
      <c r="D48" s="441"/>
      <c r="E48" s="441"/>
      <c r="F48" s="441"/>
      <c r="G48" s="441"/>
      <c r="H48" s="441"/>
      <c r="I48" s="44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row>
    <row r="49" spans="1:32" ht="13.5" customHeight="1" x14ac:dyDescent="0.25">
      <c r="A49" s="402"/>
      <c r="B49" s="441"/>
      <c r="C49" s="441"/>
      <c r="D49" s="441"/>
      <c r="E49" s="441"/>
      <c r="F49" s="441"/>
      <c r="G49" s="441"/>
      <c r="H49" s="441"/>
      <c r="I49" s="44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row>
    <row r="50" spans="1:32" ht="11.25" customHeight="1" x14ac:dyDescent="0.25">
      <c r="A50" s="402" t="s">
        <v>76</v>
      </c>
      <c r="B50" s="661" t="s">
        <v>404</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row>
    <row r="51" spans="1:32" ht="11.25" customHeight="1" x14ac:dyDescent="0.25">
      <c r="A51" s="402"/>
      <c r="B51" s="661"/>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row>
    <row r="52" spans="1:32" ht="3.75" customHeight="1" x14ac:dyDescent="0.25">
      <c r="A52" s="402" t="s">
        <v>202</v>
      </c>
      <c r="B52" s="634" t="s">
        <v>306</v>
      </c>
      <c r="C52" s="634"/>
      <c r="D52" s="634"/>
      <c r="E52" s="634" t="s">
        <v>405</v>
      </c>
      <c r="F52" s="634"/>
      <c r="G52" s="634"/>
      <c r="H52" s="634"/>
      <c r="I52" s="634"/>
      <c r="J52" s="634"/>
      <c r="K52" s="634"/>
      <c r="L52" s="634"/>
      <c r="M52" s="634" t="s">
        <v>407</v>
      </c>
      <c r="N52" s="634"/>
      <c r="O52" s="634"/>
      <c r="P52" s="634"/>
      <c r="Q52" s="634"/>
      <c r="R52" s="634"/>
      <c r="S52" s="634"/>
      <c r="T52" s="634"/>
      <c r="U52" s="634"/>
      <c r="V52" s="634"/>
      <c r="W52" s="634"/>
      <c r="X52" s="634"/>
      <c r="Y52" s="634"/>
      <c r="Z52" s="634"/>
      <c r="AA52" s="634" t="s">
        <v>406</v>
      </c>
      <c r="AB52" s="634"/>
      <c r="AC52" s="634"/>
      <c r="AD52" s="634"/>
      <c r="AE52" s="634"/>
      <c r="AF52" s="634"/>
    </row>
    <row r="53" spans="1:32" ht="3.75" customHeight="1" x14ac:dyDescent="0.25">
      <c r="A53" s="402"/>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row>
    <row r="54" spans="1:32" ht="3.75" customHeight="1" x14ac:dyDescent="0.25">
      <c r="A54" s="402"/>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row>
    <row r="55" spans="1:32" ht="13.5" customHeight="1" x14ac:dyDescent="0.25">
      <c r="A55" s="402"/>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row>
    <row r="56" spans="1:32" ht="13.5" customHeight="1" x14ac:dyDescent="0.25">
      <c r="A56" s="402"/>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row>
    <row r="57" spans="1:32" x14ac:dyDescent="0.25">
      <c r="A57" s="402"/>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row>
    <row r="58" spans="1:32" x14ac:dyDescent="0.25">
      <c r="A58" s="402"/>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row>
    <row r="59" spans="1:32" x14ac:dyDescent="0.25">
      <c r="A59" s="402"/>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row>
    <row r="60" spans="1:32" x14ac:dyDescent="0.25">
      <c r="A60" s="113"/>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1"/>
    </row>
    <row r="61" spans="1:32" ht="15" customHeight="1" x14ac:dyDescent="0.25">
      <c r="A61" s="338" t="s">
        <v>308</v>
      </c>
      <c r="B61" s="253" t="s">
        <v>408</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5"/>
    </row>
    <row r="62" spans="1:32" x14ac:dyDescent="0.25">
      <c r="A62" s="339"/>
      <c r="B62" s="256"/>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8"/>
    </row>
    <row r="63" spans="1:32" x14ac:dyDescent="0.25">
      <c r="A63" s="402" t="s">
        <v>309</v>
      </c>
      <c r="B63" s="259" t="s">
        <v>409</v>
      </c>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row>
    <row r="64" spans="1:32" x14ac:dyDescent="0.25">
      <c r="A64" s="402"/>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row>
    <row r="65" spans="1:32" x14ac:dyDescent="0.25">
      <c r="A65" s="402"/>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x14ac:dyDescent="0.25">
      <c r="A66" s="334" t="s">
        <v>310</v>
      </c>
      <c r="B66" s="259" t="s">
        <v>410</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x14ac:dyDescent="0.25">
      <c r="A67" s="334"/>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x14ac:dyDescent="0.25">
      <c r="A68" s="334"/>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x14ac:dyDescent="0.25">
      <c r="A69" s="334" t="s">
        <v>311</v>
      </c>
      <c r="B69" s="259" t="s">
        <v>411</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x14ac:dyDescent="0.25">
      <c r="A70" s="334"/>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row>
    <row r="71" spans="1:32" x14ac:dyDescent="0.25">
      <c r="A71" s="334"/>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row>
    <row r="72" spans="1:32" x14ac:dyDescent="0.25">
      <c r="A72" s="334" t="s">
        <v>345</v>
      </c>
      <c r="B72" s="259" t="s">
        <v>412</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x14ac:dyDescent="0.25">
      <c r="A73" s="334"/>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x14ac:dyDescent="0.25">
      <c r="A74" s="334"/>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2" x14ac:dyDescent="0.25">
      <c r="A75" s="334"/>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row>
    <row r="76" spans="1:32" x14ac:dyDescent="0.25">
      <c r="A76" s="44" t="s">
        <v>347</v>
      </c>
      <c r="B76" s="259" t="s">
        <v>413</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x14ac:dyDescent="0.25">
      <c r="A77" s="57"/>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row>
    <row r="78" spans="1:32" x14ac:dyDescent="0.25">
      <c r="F78" s="665" t="s">
        <v>424</v>
      </c>
      <c r="G78" s="665"/>
      <c r="H78" s="665"/>
      <c r="I78" s="665"/>
      <c r="J78" s="665"/>
      <c r="K78" s="665"/>
      <c r="L78" s="665"/>
      <c r="M78" s="665"/>
      <c r="N78" s="665"/>
      <c r="O78" s="665"/>
      <c r="P78" s="665"/>
      <c r="Q78" s="665"/>
      <c r="R78" s="665"/>
      <c r="S78" s="665"/>
      <c r="T78" s="665"/>
      <c r="U78" s="665"/>
      <c r="V78" s="665"/>
      <c r="W78" s="665"/>
      <c r="X78" s="665"/>
      <c r="Y78" s="665"/>
      <c r="Z78" s="665"/>
    </row>
    <row r="79" spans="1:32" x14ac:dyDescent="0.25">
      <c r="F79" s="59"/>
      <c r="G79" s="59"/>
      <c r="H79" s="59"/>
      <c r="I79" s="59"/>
      <c r="J79" s="59"/>
      <c r="K79" s="59"/>
      <c r="L79" s="59"/>
      <c r="M79" s="59"/>
      <c r="N79" s="59"/>
      <c r="O79" s="59"/>
      <c r="P79" s="59"/>
      <c r="Q79" s="59"/>
      <c r="R79" s="59"/>
      <c r="S79" s="59"/>
      <c r="T79" s="59"/>
      <c r="U79" s="59"/>
      <c r="V79" s="59"/>
      <c r="W79" s="59"/>
      <c r="X79" s="59"/>
      <c r="Y79" s="59"/>
      <c r="Z79" s="59"/>
    </row>
    <row r="80" spans="1:32" x14ac:dyDescent="0.25">
      <c r="A80" s="474" t="s">
        <v>176</v>
      </c>
      <c r="B80" s="259" t="s">
        <v>425</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x14ac:dyDescent="0.25">
      <c r="A81" s="474"/>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x14ac:dyDescent="0.25">
      <c r="A82" s="474" t="s">
        <v>182</v>
      </c>
      <c r="B82" s="259" t="s">
        <v>426</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x14ac:dyDescent="0.25">
      <c r="A83" s="474"/>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x14ac:dyDescent="0.25">
      <c r="A84" s="474" t="s">
        <v>183</v>
      </c>
      <c r="B84" s="259" t="s">
        <v>427</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x14ac:dyDescent="0.25">
      <c r="A85" s="474"/>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x14ac:dyDescent="0.25">
      <c r="A86" s="474"/>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row r="87" spans="1:32" x14ac:dyDescent="0.25">
      <c r="A87" s="474" t="s">
        <v>190</v>
      </c>
      <c r="B87" s="259" t="s">
        <v>428</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row>
    <row r="88" spans="1:32" x14ac:dyDescent="0.25">
      <c r="A88" s="474"/>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row>
    <row r="89" spans="1:32" x14ac:dyDescent="0.25">
      <c r="A89" s="474"/>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row>
    <row r="90" spans="1:32" x14ac:dyDescent="0.25">
      <c r="A90" s="474" t="s">
        <v>191</v>
      </c>
      <c r="B90" s="661" t="s">
        <v>429</v>
      </c>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row>
    <row r="91" spans="1:32" x14ac:dyDescent="0.25">
      <c r="A91" s="474"/>
      <c r="B91" s="661"/>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row>
    <row r="92" spans="1:32" x14ac:dyDescent="0.25">
      <c r="A92" s="474"/>
      <c r="B92" s="661"/>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row>
  </sheetData>
  <sheetProtection algorithmName="SHA-512" hashValue="j+QudT/YbNixyLT2gjt4zMIvxMwFod/+sutUtMVb79cm/BxE8vOv42gd0zLMwkZwE57Wf1lXnahkS0kst5hk9g==" saltValue="uOWCEG9COO5TeLW+N6q56g==" spinCount="100000" sheet="1" objects="1" scenarios="1"/>
  <mergeCells count="73">
    <mergeCell ref="E1:AF1"/>
    <mergeCell ref="A80:A81"/>
    <mergeCell ref="B80:AF81"/>
    <mergeCell ref="A82:A83"/>
    <mergeCell ref="A72:A75"/>
    <mergeCell ref="B72:AF75"/>
    <mergeCell ref="A61:A62"/>
    <mergeCell ref="B76:AF76"/>
    <mergeCell ref="F78:Z78"/>
    <mergeCell ref="A63:A65"/>
    <mergeCell ref="B63:AF65"/>
    <mergeCell ref="A66:A68"/>
    <mergeCell ref="B66:AF68"/>
    <mergeCell ref="A69:A71"/>
    <mergeCell ref="B69:AF71"/>
    <mergeCell ref="C18:AF18"/>
    <mergeCell ref="C19:AF19"/>
    <mergeCell ref="B21:H21"/>
    <mergeCell ref="I21:AF22"/>
    <mergeCell ref="B90:AF92"/>
    <mergeCell ref="B61:AF62"/>
    <mergeCell ref="AB42:AF44"/>
    <mergeCell ref="AB45:AF49"/>
    <mergeCell ref="B3:AE3"/>
    <mergeCell ref="B5:AE5"/>
    <mergeCell ref="C8:H8"/>
    <mergeCell ref="B7:L7"/>
    <mergeCell ref="I8:AF8"/>
    <mergeCell ref="C9:H9"/>
    <mergeCell ref="I9:AF9"/>
    <mergeCell ref="C10:L10"/>
    <mergeCell ref="M10:S10"/>
    <mergeCell ref="T10:X10"/>
    <mergeCell ref="Y10:AF10"/>
    <mergeCell ref="T11:AF11"/>
    <mergeCell ref="P35:W35"/>
    <mergeCell ref="X35:AF35"/>
    <mergeCell ref="B37:T37"/>
    <mergeCell ref="A39:A41"/>
    <mergeCell ref="B39:I41"/>
    <mergeCell ref="J39:Q41"/>
    <mergeCell ref="R39:V41"/>
    <mergeCell ref="W39:AA41"/>
    <mergeCell ref="AB39:AF41"/>
    <mergeCell ref="J23:AF23"/>
    <mergeCell ref="B25:AF28"/>
    <mergeCell ref="B30:AF31"/>
    <mergeCell ref="P33:W34"/>
    <mergeCell ref="X33:AF34"/>
    <mergeCell ref="B13:AF16"/>
    <mergeCell ref="A45:A49"/>
    <mergeCell ref="B45:I49"/>
    <mergeCell ref="J45:Q49"/>
    <mergeCell ref="R45:V49"/>
    <mergeCell ref="W45:AA49"/>
    <mergeCell ref="A42:A44"/>
    <mergeCell ref="B42:I44"/>
    <mergeCell ref="J42:Q44"/>
    <mergeCell ref="R42:V44"/>
    <mergeCell ref="W42:AA44"/>
    <mergeCell ref="A50:A51"/>
    <mergeCell ref="B50:AF51"/>
    <mergeCell ref="A52:A59"/>
    <mergeCell ref="B52:D59"/>
    <mergeCell ref="E52:L59"/>
    <mergeCell ref="M52:Z59"/>
    <mergeCell ref="AA52:AF59"/>
    <mergeCell ref="A90:A92"/>
    <mergeCell ref="B82:AF83"/>
    <mergeCell ref="A84:A86"/>
    <mergeCell ref="B84:AF86"/>
    <mergeCell ref="A87:A89"/>
    <mergeCell ref="B87:AF89"/>
  </mergeCells>
  <hyperlinks>
    <hyperlink ref="J42" r:id="rId1" xr:uid="{00000000-0004-0000-0B00-000000000000}"/>
    <hyperlink ref="R42" r:id="rId2" xr:uid="{00000000-0004-0000-0B00-000001000000}"/>
    <hyperlink ref="W42" r:id="rId3" xr:uid="{00000000-0004-0000-0B00-000002000000}"/>
    <hyperlink ref="AB42" r:id="rId4" xr:uid="{00000000-0004-0000-0B00-000003000000}"/>
    <hyperlink ref="J45" r:id="rId5" xr:uid="{00000000-0004-0000-0B00-000004000000}"/>
    <hyperlink ref="R45" r:id="rId6" xr:uid="{00000000-0004-0000-0B00-000005000000}"/>
    <hyperlink ref="W45" r:id="rId7" xr:uid="{00000000-0004-0000-0B00-000006000000}"/>
    <hyperlink ref="AB45" r:id="rId8" xr:uid="{00000000-0004-0000-0B00-000007000000}"/>
  </hyperlinks>
  <pageMargins left="0.70866141732283472" right="0.70866141732283472" top="1.4173228346456694" bottom="0.98425196850393704" header="0.19685039370078741" footer="0.19685039370078741"/>
  <pageSetup paperSize="9" orientation="portrait" r:id="rId9"/>
  <headerFooter>
    <oddHeader>&amp;L&amp;"-,Pogrubiony"&amp;10&amp;U
Formularz F8.4-S+; Upoważnienie do wystąpienia do BIG InfoMonitor dla Małżonka Poręczyciela-konsument; wyd. 1 z dn. 01.03.2023r.&amp;C&amp;G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113"/>
  <sheetViews>
    <sheetView view="pageLayout" topLeftCell="A100" zoomScale="160" zoomScaleNormal="100" zoomScalePageLayoutView="160" workbookViewId="0">
      <selection activeCell="D110" sqref="D110:K112"/>
    </sheetView>
  </sheetViews>
  <sheetFormatPr defaultColWidth="2.7109375" defaultRowHeight="15" x14ac:dyDescent="0.25"/>
  <cols>
    <col min="1" max="1" width="3" bestFit="1" customWidth="1"/>
    <col min="30" max="31" width="2.42578125" customWidth="1"/>
  </cols>
  <sheetData>
    <row r="1" spans="1:32" x14ac:dyDescent="0.25">
      <c r="E1" s="235" t="s">
        <v>602</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4.5" customHeight="1" x14ac:dyDescent="0.25"/>
    <row r="3" spans="1:32" ht="14.25" customHeight="1" x14ac:dyDescent="0.25">
      <c r="A3" s="601" t="s">
        <v>516</v>
      </c>
      <c r="B3" s="601"/>
      <c r="C3" s="601"/>
      <c r="D3" s="601"/>
      <c r="E3" s="601"/>
      <c r="F3" s="601"/>
      <c r="G3" s="601"/>
      <c r="H3" s="601"/>
      <c r="I3" s="601"/>
      <c r="J3" s="601"/>
    </row>
    <row r="4" spans="1:32" ht="3.75" customHeight="1" x14ac:dyDescent="0.25"/>
    <row r="5" spans="1:32" ht="15" customHeight="1" x14ac:dyDescent="0.25">
      <c r="A5" s="77">
        <v>1</v>
      </c>
      <c r="B5" s="677" t="s">
        <v>551</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row>
    <row r="6" spans="1:32" s="22" customFormat="1" ht="12.75" customHeight="1" x14ac:dyDescent="0.25">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row>
    <row r="7" spans="1:32" s="22" customFormat="1" ht="12.75" customHeight="1" x14ac:dyDescent="0.25">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row>
    <row r="8" spans="1:32" s="22" customFormat="1" ht="12.75" customHeight="1" x14ac:dyDescent="0.25">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row>
    <row r="9" spans="1:32" s="22" customFormat="1" ht="12.75" customHeight="1" x14ac:dyDescent="0.25">
      <c r="B9" s="677"/>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row>
    <row r="10" spans="1:32" s="22" customFormat="1" ht="12.75" customHeight="1" x14ac:dyDescent="0.25">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row>
    <row r="11" spans="1:32" s="22" customFormat="1" ht="12.75" customHeight="1" x14ac:dyDescent="0.25">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row>
    <row r="12" spans="1:32" ht="3.75" customHeight="1" x14ac:dyDescent="0.25"/>
    <row r="13" spans="1:32" ht="20.25" customHeight="1" x14ac:dyDescent="0.25">
      <c r="A13" s="78">
        <f>+A5+1</f>
        <v>2</v>
      </c>
      <c r="B13" s="677" t="s">
        <v>681</v>
      </c>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row>
    <row r="14" spans="1:32" ht="16.5" customHeight="1" x14ac:dyDescent="0.25">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7"/>
      <c r="AC14" s="677"/>
      <c r="AD14" s="677"/>
      <c r="AE14" s="677"/>
      <c r="AF14" s="677"/>
    </row>
    <row r="15" spans="1:32" ht="20.25" customHeight="1" x14ac:dyDescent="0.25">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row>
    <row r="16" spans="1:32" ht="3.75" customHeight="1" x14ac:dyDescent="0.25"/>
    <row r="17" spans="1:32" ht="12.75" customHeight="1" x14ac:dyDescent="0.25">
      <c r="A17" s="21">
        <v>3</v>
      </c>
      <c r="B17" s="602" t="s">
        <v>517</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row>
    <row r="18" spans="1:32" ht="3.75" customHeight="1" x14ac:dyDescent="0.25"/>
    <row r="19" spans="1:32" ht="14.25" customHeight="1" x14ac:dyDescent="0.25">
      <c r="D19" s="440" t="s">
        <v>518</v>
      </c>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row>
    <row r="20" spans="1:32" ht="3.75" customHeight="1" x14ac:dyDescent="0.25"/>
    <row r="21" spans="1:32" ht="12.75" customHeight="1" x14ac:dyDescent="0.25">
      <c r="B21" s="677" t="s">
        <v>519</v>
      </c>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row>
    <row r="22" spans="1:32" ht="12.75" customHeight="1" x14ac:dyDescent="0.25">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row>
    <row r="23" spans="1:32" ht="12.75" customHeight="1" x14ac:dyDescent="0.25">
      <c r="B23" s="677"/>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row>
    <row r="24" spans="1:32" ht="12.75" customHeight="1" x14ac:dyDescent="0.25">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row>
    <row r="25" spans="1:32" ht="3.75" customHeight="1" x14ac:dyDescent="0.25"/>
    <row r="26" spans="1:32" ht="13.5" customHeight="1" x14ac:dyDescent="0.25">
      <c r="A26" s="58">
        <v>1</v>
      </c>
      <c r="B26" s="212" t="s">
        <v>520</v>
      </c>
      <c r="C26" s="212"/>
      <c r="D26" s="212"/>
      <c r="E26" s="212"/>
      <c r="F26" s="212"/>
      <c r="G26" s="212"/>
      <c r="H26" s="212"/>
    </row>
    <row r="27" spans="1:32" x14ac:dyDescent="0.25">
      <c r="B27" s="442" t="s">
        <v>521</v>
      </c>
      <c r="C27" s="442"/>
      <c r="D27" s="443"/>
      <c r="E27" s="443"/>
      <c r="F27" s="443"/>
      <c r="G27" s="443"/>
      <c r="H27" s="443"/>
      <c r="I27" s="443"/>
      <c r="J27" s="443"/>
      <c r="K27" s="443"/>
    </row>
    <row r="28" spans="1:32" x14ac:dyDescent="0.25">
      <c r="B28" s="445">
        <f>+A26+0.01</f>
        <v>1.01</v>
      </c>
      <c r="C28" s="445"/>
      <c r="D28" s="446" t="s">
        <v>522</v>
      </c>
      <c r="E28" s="446"/>
      <c r="F28" s="446"/>
      <c r="G28" s="446"/>
      <c r="H28" s="446"/>
      <c r="I28" s="446"/>
      <c r="J28" s="446"/>
      <c r="K28" s="446"/>
      <c r="L28" s="446"/>
      <c r="M28" s="446"/>
      <c r="N28" s="446"/>
      <c r="O28" s="446"/>
      <c r="P28" s="446"/>
      <c r="Q28" s="446"/>
      <c r="R28" s="446"/>
      <c r="S28" s="446"/>
      <c r="T28" s="82"/>
      <c r="U28" s="82"/>
      <c r="V28" s="82"/>
      <c r="W28" s="82"/>
      <c r="X28" s="82"/>
      <c r="Y28" s="82"/>
      <c r="Z28" s="82"/>
      <c r="AA28" s="82"/>
      <c r="AB28" s="82"/>
    </row>
    <row r="29" spans="1:32" x14ac:dyDescent="0.25">
      <c r="B29" s="445">
        <f>+B28+0.01</f>
        <v>1.02</v>
      </c>
      <c r="C29" s="445"/>
      <c r="D29" s="444" t="s">
        <v>523</v>
      </c>
      <c r="E29" s="444"/>
      <c r="F29" s="444"/>
      <c r="G29" s="444"/>
      <c r="H29" s="444"/>
      <c r="I29" s="444"/>
      <c r="J29" s="444"/>
      <c r="K29" s="444"/>
      <c r="L29" s="444"/>
      <c r="M29" s="444"/>
      <c r="N29" s="444"/>
      <c r="O29" s="444"/>
      <c r="P29" s="444"/>
      <c r="Q29" s="444"/>
      <c r="R29" s="444"/>
      <c r="S29" s="444"/>
      <c r="T29" s="82"/>
      <c r="U29" s="82"/>
      <c r="V29" s="82"/>
      <c r="W29" s="82"/>
      <c r="X29" s="82"/>
      <c r="Y29" s="82"/>
      <c r="Z29" s="82"/>
      <c r="AA29" s="82"/>
      <c r="AB29" s="82"/>
    </row>
    <row r="30" spans="1:32" ht="15" customHeight="1" x14ac:dyDescent="0.25">
      <c r="B30" s="445">
        <f>+B29+0.01</f>
        <v>1.03</v>
      </c>
      <c r="C30" s="445"/>
      <c r="D30" s="446" t="s">
        <v>524</v>
      </c>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row>
    <row r="31" spans="1:32" ht="3.75" customHeight="1" x14ac:dyDescent="0.25"/>
    <row r="32" spans="1:32" ht="13.5" customHeight="1" x14ac:dyDescent="0.25">
      <c r="A32" s="58">
        <f>+A26+1</f>
        <v>2</v>
      </c>
      <c r="B32" s="212" t="s">
        <v>525</v>
      </c>
      <c r="C32" s="212"/>
      <c r="D32" s="212"/>
      <c r="E32" s="212"/>
      <c r="F32" s="212"/>
      <c r="G32" s="212"/>
      <c r="H32" s="212"/>
      <c r="I32" s="212"/>
      <c r="J32" s="212"/>
    </row>
    <row r="33" spans="1:32" ht="13.5" customHeight="1" x14ac:dyDescent="0.25">
      <c r="B33" s="447" t="s">
        <v>682</v>
      </c>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row>
    <row r="34" spans="1:32" ht="13.5" customHeight="1" thickBot="1" x14ac:dyDescent="0.3">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row>
    <row r="35" spans="1:32" ht="13.5" customHeight="1" x14ac:dyDescent="0.25">
      <c r="B35" s="603">
        <f>+A32+0.01</f>
        <v>2.0099999999999998</v>
      </c>
      <c r="C35" s="604"/>
      <c r="D35" s="675" t="s">
        <v>552</v>
      </c>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6"/>
    </row>
    <row r="36" spans="1:32" ht="13.5" customHeight="1" thickBot="1" x14ac:dyDescent="0.3">
      <c r="B36" s="605"/>
      <c r="C36" s="606"/>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80"/>
    </row>
    <row r="37" spans="1:32" ht="13.5" customHeight="1" x14ac:dyDescent="0.25">
      <c r="B37" s="603">
        <f>+B35+0.01</f>
        <v>2.0199999999999996</v>
      </c>
      <c r="C37" s="604"/>
      <c r="D37" s="675" t="s">
        <v>683</v>
      </c>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6"/>
    </row>
    <row r="38" spans="1:32" ht="13.5" customHeight="1" x14ac:dyDescent="0.25">
      <c r="B38" s="609"/>
      <c r="C38" s="336"/>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8"/>
    </row>
    <row r="39" spans="1:32" ht="13.5" customHeight="1" x14ac:dyDescent="0.25">
      <c r="B39" s="609"/>
      <c r="C39" s="336"/>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8"/>
    </row>
    <row r="40" spans="1:32" ht="13.5" customHeight="1" x14ac:dyDescent="0.25">
      <c r="B40" s="609"/>
      <c r="C40" s="336"/>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8"/>
    </row>
    <row r="41" spans="1:32" ht="13.5" customHeight="1" x14ac:dyDescent="0.25">
      <c r="B41" s="609"/>
      <c r="C41" s="336"/>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8"/>
    </row>
    <row r="42" spans="1:32" ht="11.25" customHeight="1" x14ac:dyDescent="0.25">
      <c r="B42" s="609"/>
      <c r="C42" s="336"/>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8"/>
    </row>
    <row r="43" spans="1:32" ht="3.75" customHeight="1" x14ac:dyDescent="0.25"/>
    <row r="44" spans="1:32" ht="13.5" customHeight="1" thickBot="1" x14ac:dyDescent="0.3">
      <c r="A44" s="58">
        <f>+A32+1</f>
        <v>3</v>
      </c>
      <c r="B44" s="212" t="s">
        <v>526</v>
      </c>
      <c r="C44" s="212"/>
      <c r="D44" s="212"/>
      <c r="E44" s="212"/>
      <c r="F44" s="212"/>
      <c r="G44" s="212"/>
      <c r="H44" s="212"/>
      <c r="I44" s="212"/>
      <c r="J44" s="212"/>
      <c r="K44" s="212"/>
      <c r="L44" s="212"/>
      <c r="M44" s="212"/>
      <c r="N44" s="212"/>
      <c r="O44" s="212"/>
      <c r="P44" s="212"/>
    </row>
    <row r="45" spans="1:32" ht="11.25" customHeight="1" x14ac:dyDescent="0.25">
      <c r="B45" s="611">
        <f>+A44+0.01</f>
        <v>3.01</v>
      </c>
      <c r="C45" s="612"/>
      <c r="D45" s="615" t="s">
        <v>527</v>
      </c>
      <c r="E45" s="615"/>
      <c r="F45" s="615"/>
      <c r="G45" s="615"/>
      <c r="H45" s="615"/>
      <c r="I45" s="490" t="s">
        <v>528</v>
      </c>
      <c r="J45" s="490"/>
      <c r="K45" s="490"/>
      <c r="L45" s="490"/>
      <c r="M45" s="490"/>
      <c r="N45" s="490"/>
      <c r="O45" s="490"/>
      <c r="P45" s="490"/>
      <c r="Q45" s="490"/>
      <c r="R45" s="490"/>
      <c r="S45" s="490"/>
      <c r="T45" s="490"/>
      <c r="U45" s="607"/>
      <c r="V45" s="80"/>
    </row>
    <row r="46" spans="1:32" ht="11.25" customHeight="1" x14ac:dyDescent="0.25">
      <c r="B46" s="613"/>
      <c r="C46" s="194"/>
      <c r="D46" s="616"/>
      <c r="E46" s="616"/>
      <c r="F46" s="616"/>
      <c r="G46" s="616"/>
      <c r="H46" s="616"/>
      <c r="I46" s="441" t="s">
        <v>529</v>
      </c>
      <c r="J46" s="441"/>
      <c r="K46" s="441"/>
      <c r="L46" s="441"/>
      <c r="M46" s="441"/>
      <c r="N46" s="441"/>
      <c r="O46" s="441"/>
      <c r="P46" s="441"/>
      <c r="Q46" s="441"/>
      <c r="R46" s="441"/>
      <c r="S46" s="441"/>
      <c r="T46" s="441"/>
      <c r="U46" s="610"/>
    </row>
    <row r="47" spans="1:32" ht="11.25" customHeight="1" thickBot="1" x14ac:dyDescent="0.3">
      <c r="B47" s="614"/>
      <c r="C47" s="518"/>
      <c r="D47" s="617"/>
      <c r="E47" s="617"/>
      <c r="F47" s="617"/>
      <c r="G47" s="617"/>
      <c r="H47" s="617"/>
      <c r="I47" s="493" t="s">
        <v>530</v>
      </c>
      <c r="J47" s="493"/>
      <c r="K47" s="493"/>
      <c r="L47" s="493"/>
      <c r="M47" s="493"/>
      <c r="N47" s="493"/>
      <c r="O47" s="493"/>
      <c r="P47" s="493"/>
      <c r="Q47" s="493"/>
      <c r="R47" s="493"/>
      <c r="S47" s="493"/>
      <c r="T47" s="493"/>
      <c r="U47" s="608"/>
    </row>
    <row r="48" spans="1:32" ht="11.25" customHeight="1" x14ac:dyDescent="0.25">
      <c r="B48" s="611">
        <f>+B45+0.01</f>
        <v>3.0199999999999996</v>
      </c>
      <c r="C48" s="612"/>
      <c r="D48" s="615" t="s">
        <v>557</v>
      </c>
      <c r="E48" s="615"/>
      <c r="F48" s="615"/>
      <c r="G48" s="615"/>
      <c r="H48" s="615"/>
      <c r="I48" s="490" t="s">
        <v>531</v>
      </c>
      <c r="J48" s="490"/>
      <c r="K48" s="490"/>
      <c r="L48" s="490"/>
      <c r="M48" s="490"/>
      <c r="N48" s="490"/>
      <c r="O48" s="490"/>
      <c r="P48" s="490"/>
      <c r="Q48" s="490"/>
      <c r="R48" s="490"/>
      <c r="S48" s="490"/>
      <c r="T48" s="490"/>
      <c r="U48" s="607"/>
    </row>
    <row r="49" spans="1:32" ht="11.25" customHeight="1" thickBot="1" x14ac:dyDescent="0.3">
      <c r="B49" s="614"/>
      <c r="C49" s="518"/>
      <c r="D49" s="617"/>
      <c r="E49" s="617"/>
      <c r="F49" s="617"/>
      <c r="G49" s="617"/>
      <c r="H49" s="617"/>
      <c r="I49" s="493" t="s">
        <v>532</v>
      </c>
      <c r="J49" s="493"/>
      <c r="K49" s="493"/>
      <c r="L49" s="493"/>
      <c r="M49" s="493"/>
      <c r="N49" s="493"/>
      <c r="O49" s="493"/>
      <c r="P49" s="493"/>
      <c r="Q49" s="493"/>
      <c r="R49" s="493"/>
      <c r="S49" s="493"/>
      <c r="T49" s="493"/>
      <c r="U49" s="608"/>
    </row>
    <row r="50" spans="1:32" ht="3.75" customHeight="1" x14ac:dyDescent="0.25"/>
    <row r="51" spans="1:32" ht="13.5" customHeight="1" x14ac:dyDescent="0.25">
      <c r="A51" s="58">
        <f>+A44+1</f>
        <v>4</v>
      </c>
      <c r="B51" s="212" t="s">
        <v>533</v>
      </c>
      <c r="C51" s="212"/>
      <c r="D51" s="212"/>
      <c r="E51" s="212"/>
      <c r="F51" s="212"/>
      <c r="G51" s="212"/>
      <c r="H51" s="212"/>
      <c r="I51" s="212"/>
      <c r="J51" s="212"/>
      <c r="K51" s="212"/>
      <c r="L51" s="212"/>
      <c r="M51" s="212"/>
      <c r="N51" s="212"/>
      <c r="O51" s="212"/>
      <c r="P51" s="212"/>
      <c r="Q51" s="212"/>
      <c r="R51" s="212"/>
      <c r="S51" s="212"/>
      <c r="T51" s="212"/>
      <c r="U51" s="212"/>
    </row>
    <row r="52" spans="1:32" ht="7.5" customHeight="1" x14ac:dyDescent="0.25">
      <c r="B52" s="137">
        <f>+A51+0.01</f>
        <v>4.01</v>
      </c>
      <c r="C52" s="137"/>
      <c r="D52" s="674" t="s">
        <v>684</v>
      </c>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row>
    <row r="53" spans="1:32" ht="7.5" customHeight="1" x14ac:dyDescent="0.25">
      <c r="B53" s="137"/>
      <c r="C53" s="137"/>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row>
    <row r="54" spans="1:32" ht="14.25" customHeight="1" x14ac:dyDescent="0.25">
      <c r="B54" s="137"/>
      <c r="C54" s="137"/>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row>
    <row r="55" spans="1:32" ht="14.25" customHeight="1" x14ac:dyDescent="0.25">
      <c r="B55" s="137"/>
      <c r="C55" s="137"/>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row>
    <row r="56" spans="1:32" ht="14.25" customHeight="1" x14ac:dyDescent="0.25">
      <c r="B56" s="137"/>
      <c r="C56" s="137"/>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row>
    <row r="57" spans="1:32" ht="14.25" customHeight="1" x14ac:dyDescent="0.25">
      <c r="B57" s="137"/>
      <c r="C57" s="137"/>
      <c r="D57" s="674"/>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row>
    <row r="58" spans="1:32" ht="14.25" customHeight="1" x14ac:dyDescent="0.25">
      <c r="B58" s="137"/>
      <c r="C58" s="137"/>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row>
    <row r="59" spans="1:32" x14ac:dyDescent="0.25">
      <c r="B59" s="137"/>
      <c r="C59" s="137"/>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c r="AE59" s="674"/>
      <c r="AF59" s="674"/>
    </row>
    <row r="60" spans="1:32" x14ac:dyDescent="0.25">
      <c r="B60" s="137">
        <f>+B52+0.01</f>
        <v>4.0199999999999996</v>
      </c>
      <c r="C60" s="137"/>
      <c r="D60" s="619" t="s">
        <v>558</v>
      </c>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row>
    <row r="61" spans="1:32" x14ac:dyDescent="0.25">
      <c r="B61" s="137"/>
      <c r="C61" s="137"/>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row>
    <row r="62" spans="1:32" ht="4.5" customHeight="1" x14ac:dyDescent="0.25"/>
    <row r="63" spans="1:32" ht="15.75" x14ac:dyDescent="0.25">
      <c r="A63" s="58">
        <f>+A51+1</f>
        <v>5</v>
      </c>
      <c r="B63" s="212" t="s">
        <v>534</v>
      </c>
      <c r="C63" s="212"/>
      <c r="D63" s="212"/>
      <c r="E63" s="212"/>
      <c r="F63" s="212"/>
      <c r="G63" s="212"/>
      <c r="H63" s="212"/>
      <c r="I63" s="212"/>
      <c r="J63" s="212"/>
      <c r="K63" s="212"/>
      <c r="L63" s="212"/>
      <c r="M63" s="212"/>
      <c r="N63" s="212"/>
      <c r="O63" s="212"/>
      <c r="P63" s="212"/>
      <c r="Q63" s="212"/>
      <c r="R63" s="212"/>
      <c r="S63" s="212"/>
      <c r="T63" s="212"/>
      <c r="U63" s="212"/>
    </row>
    <row r="64" spans="1:32" x14ac:dyDescent="0.25">
      <c r="B64" s="620" t="s">
        <v>535</v>
      </c>
      <c r="C64" s="620"/>
      <c r="D64" s="621"/>
      <c r="E64" s="621"/>
      <c r="F64" s="621"/>
      <c r="G64" s="621"/>
      <c r="H64" s="621"/>
      <c r="I64" s="621"/>
      <c r="J64" s="621"/>
      <c r="K64" s="621"/>
      <c r="L64" s="621"/>
      <c r="M64" s="621"/>
      <c r="N64" s="621"/>
      <c r="O64" s="621"/>
      <c r="P64" s="621"/>
      <c r="Q64" s="621"/>
      <c r="R64" s="621"/>
      <c r="S64" s="621"/>
      <c r="T64" s="621"/>
      <c r="U64" s="621"/>
      <c r="V64" s="621"/>
      <c r="W64" s="621"/>
      <c r="X64" s="621"/>
      <c r="Y64" s="621"/>
      <c r="Z64" s="621"/>
    </row>
    <row r="65" spans="1:32" ht="13.5" customHeight="1" x14ac:dyDescent="0.25">
      <c r="B65" s="137">
        <f>+A63+0.01</f>
        <v>5.01</v>
      </c>
      <c r="C65" s="137"/>
      <c r="D65" s="259" t="s">
        <v>536</v>
      </c>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ht="13.5" customHeight="1" x14ac:dyDescent="0.25">
      <c r="B66" s="137"/>
      <c r="C66" s="137"/>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ht="12.75" customHeight="1" x14ac:dyDescent="0.25">
      <c r="B67" s="137">
        <f>+B65+0.01</f>
        <v>5.0199999999999996</v>
      </c>
      <c r="C67" s="137"/>
      <c r="D67" s="259" t="s">
        <v>685</v>
      </c>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ht="12.75" customHeight="1" x14ac:dyDescent="0.25">
      <c r="B68" s="137"/>
      <c r="C68" s="137"/>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ht="12.75" customHeight="1" x14ac:dyDescent="0.25">
      <c r="B69" s="137"/>
      <c r="C69" s="137"/>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ht="4.5" customHeight="1" x14ac:dyDescent="0.25"/>
    <row r="71" spans="1:32" ht="15.75" customHeight="1" x14ac:dyDescent="0.25">
      <c r="A71" s="58">
        <f>+A63+1</f>
        <v>6</v>
      </c>
      <c r="B71" s="212" t="s">
        <v>537</v>
      </c>
      <c r="C71" s="212"/>
      <c r="D71" s="212"/>
      <c r="E71" s="212"/>
      <c r="F71" s="212"/>
      <c r="G71" s="212"/>
      <c r="H71" s="212"/>
      <c r="I71" s="212"/>
      <c r="J71" s="212"/>
      <c r="K71" s="212"/>
      <c r="L71" s="212"/>
      <c r="M71" s="212"/>
      <c r="N71" s="212"/>
      <c r="O71" s="212"/>
      <c r="P71" s="81"/>
      <c r="Q71" s="81"/>
      <c r="R71" s="81"/>
      <c r="S71" s="81"/>
      <c r="T71" s="81"/>
      <c r="U71" s="81"/>
    </row>
    <row r="72" spans="1:32" s="22" customFormat="1" ht="12.75" customHeight="1" x14ac:dyDescent="0.25">
      <c r="B72" s="259" t="s">
        <v>538</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s="22" customFormat="1" ht="12.75" customHeight="1" x14ac:dyDescent="0.25">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ht="4.5" customHeight="1" x14ac:dyDescent="0.25"/>
    <row r="75" spans="1:32" ht="15.75" customHeight="1" x14ac:dyDescent="0.25">
      <c r="A75" s="58">
        <f>+A71+1</f>
        <v>7</v>
      </c>
      <c r="B75" s="212" t="s">
        <v>539</v>
      </c>
      <c r="C75" s="212"/>
      <c r="D75" s="212"/>
      <c r="E75" s="212"/>
      <c r="F75" s="212"/>
      <c r="G75" s="212"/>
      <c r="H75" s="212"/>
      <c r="I75" s="212"/>
      <c r="J75" s="212"/>
      <c r="K75" s="212"/>
      <c r="L75" s="212"/>
      <c r="M75" s="212"/>
      <c r="N75" s="212"/>
      <c r="O75" s="212"/>
      <c r="P75" s="212"/>
      <c r="Q75" s="212"/>
    </row>
    <row r="76" spans="1:32" ht="12" customHeight="1" x14ac:dyDescent="0.25">
      <c r="B76" s="259" t="s">
        <v>540</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ht="12" customHeight="1" x14ac:dyDescent="0.25">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row>
    <row r="78" spans="1:32" ht="12" customHeight="1" x14ac:dyDescent="0.25">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row>
    <row r="79" spans="1:32" ht="12" customHeight="1" x14ac:dyDescent="0.25">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row>
    <row r="80" spans="1:32" ht="4.5" customHeight="1" x14ac:dyDescent="0.25"/>
    <row r="81" spans="1:32" ht="15.75" x14ac:dyDescent="0.25">
      <c r="A81" s="58">
        <f>+A75+1</f>
        <v>8</v>
      </c>
      <c r="B81" s="212" t="s">
        <v>541</v>
      </c>
      <c r="C81" s="212"/>
      <c r="D81" s="212"/>
      <c r="E81" s="212"/>
      <c r="F81" s="212"/>
      <c r="G81" s="212"/>
      <c r="H81" s="212"/>
      <c r="I81" s="212"/>
      <c r="J81" s="212"/>
      <c r="K81" s="212"/>
      <c r="L81" s="212"/>
      <c r="M81" s="212"/>
      <c r="N81" s="212"/>
      <c r="O81" s="212"/>
    </row>
    <row r="82" spans="1:32" x14ac:dyDescent="0.25">
      <c r="B82" s="620" t="s">
        <v>542</v>
      </c>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row>
    <row r="83" spans="1:32" x14ac:dyDescent="0.25">
      <c r="B83" s="137">
        <f>+A81+0.01</f>
        <v>8.01</v>
      </c>
      <c r="C83" s="137"/>
      <c r="D83" s="622" t="s">
        <v>543</v>
      </c>
      <c r="E83" s="622"/>
      <c r="F83" s="622"/>
      <c r="G83" s="622"/>
      <c r="H83" s="622"/>
      <c r="I83" s="622"/>
      <c r="J83" s="622"/>
      <c r="K83" s="622"/>
      <c r="L83" s="622"/>
      <c r="M83" s="622"/>
      <c r="N83" s="622"/>
      <c r="O83" s="622"/>
      <c r="P83" s="622"/>
      <c r="Q83" s="622"/>
      <c r="R83" s="622"/>
      <c r="S83" s="79"/>
      <c r="T83" s="79"/>
      <c r="U83" s="79"/>
      <c r="V83" s="79"/>
      <c r="W83" s="79"/>
      <c r="X83" s="79"/>
      <c r="Y83" s="79"/>
      <c r="Z83" s="79"/>
      <c r="AA83" s="79"/>
      <c r="AB83" s="79"/>
      <c r="AC83" s="79"/>
      <c r="AD83" s="79"/>
      <c r="AE83" s="79"/>
      <c r="AF83" s="79"/>
    </row>
    <row r="84" spans="1:32" ht="15" customHeight="1" x14ac:dyDescent="0.25">
      <c r="B84" s="137">
        <f>+B83+0.01</f>
        <v>8.02</v>
      </c>
      <c r="C84" s="137"/>
      <c r="D84" s="622" t="s">
        <v>544</v>
      </c>
      <c r="E84" s="622"/>
      <c r="F84" s="622"/>
      <c r="G84" s="622"/>
      <c r="H84" s="622"/>
      <c r="I84" s="622"/>
      <c r="J84" s="622"/>
      <c r="K84" s="622"/>
      <c r="L84" s="622"/>
      <c r="M84" s="622"/>
      <c r="N84" s="622"/>
      <c r="O84" s="622"/>
      <c r="P84" s="622"/>
      <c r="Q84" s="622"/>
      <c r="R84" s="622"/>
      <c r="S84" s="622"/>
      <c r="T84" s="622"/>
      <c r="U84" s="622"/>
      <c r="V84" s="79"/>
      <c r="W84" s="79"/>
      <c r="X84" s="79"/>
      <c r="Y84" s="79"/>
      <c r="Z84" s="79"/>
      <c r="AA84" s="79"/>
      <c r="AB84" s="79"/>
      <c r="AC84" s="79"/>
      <c r="AD84" s="79"/>
      <c r="AE84" s="79"/>
      <c r="AF84" s="79"/>
    </row>
    <row r="85" spans="1:32" x14ac:dyDescent="0.25">
      <c r="B85" s="137">
        <f>+B84+0.01</f>
        <v>8.0299999999999994</v>
      </c>
      <c r="C85" s="137"/>
      <c r="D85" s="623" t="s">
        <v>545</v>
      </c>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79"/>
    </row>
    <row r="86" spans="1:32" ht="12.75" customHeight="1" x14ac:dyDescent="0.25">
      <c r="B86" s="137">
        <f>+B85+0.01</f>
        <v>8.0399999999999991</v>
      </c>
      <c r="C86" s="137"/>
      <c r="D86" s="624" t="s">
        <v>546</v>
      </c>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row>
    <row r="87" spans="1:32" ht="12.75" customHeight="1" x14ac:dyDescent="0.25">
      <c r="B87" s="137"/>
      <c r="C87" s="137"/>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row>
    <row r="88" spans="1:32" ht="14.25" customHeight="1" x14ac:dyDescent="0.25">
      <c r="B88" s="137">
        <f>+B86+0.01</f>
        <v>8.0499999999999989</v>
      </c>
      <c r="C88" s="137"/>
      <c r="D88" s="619" t="s">
        <v>547</v>
      </c>
      <c r="E88" s="619"/>
      <c r="F88" s="619"/>
      <c r="G88" s="619"/>
      <c r="H88" s="619"/>
      <c r="I88" s="619"/>
      <c r="J88" s="619"/>
      <c r="K88" s="619"/>
      <c r="L88" s="619"/>
      <c r="M88" s="619"/>
      <c r="N88" s="619"/>
      <c r="O88" s="619"/>
      <c r="P88" s="619"/>
      <c r="Q88" s="619"/>
      <c r="R88" s="619"/>
      <c r="S88" s="619"/>
      <c r="T88" s="619"/>
      <c r="U88" s="619"/>
      <c r="V88" s="619"/>
      <c r="W88" s="619"/>
      <c r="X88" s="619"/>
      <c r="Y88" s="619"/>
      <c r="Z88" s="619"/>
      <c r="AA88" s="619"/>
      <c r="AB88" s="619"/>
      <c r="AC88" s="619"/>
      <c r="AD88" s="619"/>
      <c r="AE88" s="619"/>
      <c r="AF88" s="619"/>
    </row>
    <row r="89" spans="1:32" ht="14.25" customHeight="1" x14ac:dyDescent="0.25">
      <c r="B89" s="137"/>
      <c r="C89" s="137"/>
      <c r="D89" s="619"/>
      <c r="E89" s="619"/>
      <c r="F89" s="619"/>
      <c r="G89" s="619"/>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row>
    <row r="90" spans="1:32" ht="14.25" customHeight="1" x14ac:dyDescent="0.25">
      <c r="B90" s="137"/>
      <c r="C90" s="137"/>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row>
    <row r="91" spans="1:32" ht="14.25" customHeight="1" x14ac:dyDescent="0.25">
      <c r="B91" s="137"/>
      <c r="C91" s="137"/>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row>
    <row r="92" spans="1:32" ht="14.25" customHeight="1" x14ac:dyDescent="0.25">
      <c r="B92" s="137"/>
      <c r="C92" s="137"/>
      <c r="D92" s="619"/>
      <c r="E92" s="619"/>
      <c r="F92" s="619"/>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row>
    <row r="93" spans="1:32" ht="14.25" customHeight="1" x14ac:dyDescent="0.25">
      <c r="B93" s="137"/>
      <c r="C93" s="137"/>
      <c r="D93" s="619"/>
      <c r="E93" s="619"/>
      <c r="F93" s="619"/>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row>
    <row r="94" spans="1:32" ht="14.25" customHeight="1" x14ac:dyDescent="0.25">
      <c r="B94" s="137"/>
      <c r="C94" s="137"/>
      <c r="D94" s="619"/>
      <c r="E94" s="619"/>
      <c r="F94" s="619"/>
      <c r="G94" s="619"/>
      <c r="H94" s="619"/>
      <c r="I94" s="619"/>
      <c r="J94" s="619"/>
      <c r="K94" s="619"/>
      <c r="L94" s="619"/>
      <c r="M94" s="619"/>
      <c r="N94" s="619"/>
      <c r="O94" s="619"/>
      <c r="P94" s="619"/>
      <c r="Q94" s="619"/>
      <c r="R94" s="619"/>
      <c r="S94" s="619"/>
      <c r="T94" s="619"/>
      <c r="U94" s="619"/>
      <c r="V94" s="619"/>
      <c r="W94" s="619"/>
      <c r="X94" s="619"/>
      <c r="Y94" s="619"/>
      <c r="Z94" s="619"/>
      <c r="AA94" s="619"/>
      <c r="AB94" s="619"/>
      <c r="AC94" s="619"/>
      <c r="AD94" s="619"/>
      <c r="AE94" s="619"/>
      <c r="AF94" s="619"/>
    </row>
    <row r="95" spans="1:32" ht="12.75" customHeight="1" x14ac:dyDescent="0.25">
      <c r="B95" s="137">
        <f>+B88+0.01</f>
        <v>8.0599999999999987</v>
      </c>
      <c r="C95" s="137"/>
      <c r="D95" s="619" t="s">
        <v>548</v>
      </c>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row>
    <row r="96" spans="1:32" ht="12.75" customHeight="1" x14ac:dyDescent="0.25">
      <c r="B96" s="137"/>
      <c r="C96" s="137"/>
      <c r="D96" s="619"/>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row>
    <row r="97" spans="1:32" ht="12.75" customHeight="1" x14ac:dyDescent="0.25">
      <c r="B97" s="137"/>
      <c r="C97" s="137"/>
      <c r="D97" s="619"/>
      <c r="E97" s="619"/>
      <c r="F97" s="619"/>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row>
    <row r="98" spans="1:32" ht="12.75" customHeight="1" x14ac:dyDescent="0.25">
      <c r="B98" s="137">
        <f>+B95+0.01</f>
        <v>8.0699999999999985</v>
      </c>
      <c r="C98" s="137"/>
      <c r="D98" s="619" t="s">
        <v>549</v>
      </c>
      <c r="E98" s="619"/>
      <c r="F98" s="619"/>
      <c r="G98" s="619"/>
      <c r="H98" s="619"/>
      <c r="I98" s="619"/>
      <c r="J98" s="619"/>
      <c r="K98" s="619"/>
      <c r="L98" s="619"/>
      <c r="M98" s="619"/>
      <c r="N98" s="619"/>
      <c r="O98" s="619"/>
      <c r="P98" s="619"/>
      <c r="Q98" s="619"/>
      <c r="R98" s="619"/>
      <c r="S98" s="619"/>
      <c r="T98" s="619"/>
      <c r="U98" s="619"/>
      <c r="V98" s="619"/>
      <c r="W98" s="619"/>
      <c r="X98" s="619"/>
      <c r="Y98" s="619"/>
      <c r="Z98" s="619"/>
      <c r="AA98" s="619"/>
      <c r="AB98" s="619"/>
      <c r="AC98" s="619"/>
      <c r="AD98" s="619"/>
      <c r="AE98" s="619"/>
      <c r="AF98" s="619"/>
    </row>
    <row r="99" spans="1:32" ht="12.75" customHeight="1" x14ac:dyDescent="0.25">
      <c r="B99" s="137"/>
      <c r="C99" s="137"/>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c r="AB99" s="619"/>
      <c r="AC99" s="619"/>
      <c r="AD99" s="619"/>
      <c r="AE99" s="619"/>
      <c r="AF99" s="619"/>
    </row>
    <row r="100" spans="1:32" ht="12.75" customHeight="1" x14ac:dyDescent="0.25">
      <c r="B100" s="137"/>
      <c r="C100" s="137"/>
      <c r="D100" s="619"/>
      <c r="E100" s="619"/>
      <c r="F100" s="619"/>
      <c r="G100" s="619"/>
      <c r="H100" s="619"/>
      <c r="I100" s="619"/>
      <c r="J100" s="619"/>
      <c r="K100" s="619"/>
      <c r="L100" s="619"/>
      <c r="M100" s="619"/>
      <c r="N100" s="619"/>
      <c r="O100" s="619"/>
      <c r="P100" s="619"/>
      <c r="Q100" s="619"/>
      <c r="R100" s="619"/>
      <c r="S100" s="619"/>
      <c r="T100" s="619"/>
      <c r="U100" s="619"/>
      <c r="V100" s="619"/>
      <c r="W100" s="619"/>
      <c r="X100" s="619"/>
      <c r="Y100" s="619"/>
      <c r="Z100" s="619"/>
      <c r="AA100" s="619"/>
      <c r="AB100" s="619"/>
      <c r="AC100" s="619"/>
      <c r="AD100" s="619"/>
      <c r="AE100" s="619"/>
      <c r="AF100" s="619"/>
    </row>
    <row r="101" spans="1:32" x14ac:dyDescent="0.25">
      <c r="B101" s="137">
        <f>+B98+0.01</f>
        <v>8.0799999999999983</v>
      </c>
      <c r="C101" s="137"/>
      <c r="D101" s="619" t="s">
        <v>550</v>
      </c>
      <c r="E101" s="619"/>
      <c r="F101" s="619"/>
      <c r="G101" s="619"/>
      <c r="H101" s="619"/>
      <c r="I101" s="619"/>
      <c r="J101" s="619"/>
      <c r="K101" s="619"/>
      <c r="L101" s="619"/>
      <c r="M101" s="619"/>
      <c r="N101" s="619"/>
      <c r="O101" s="619"/>
      <c r="P101" s="619"/>
      <c r="Q101" s="619"/>
      <c r="R101" s="619"/>
      <c r="S101" s="619"/>
      <c r="T101" s="619"/>
      <c r="U101" s="619"/>
      <c r="V101" s="619"/>
      <c r="W101" s="619"/>
      <c r="X101" s="619"/>
      <c r="Y101" s="619"/>
      <c r="Z101" s="619"/>
      <c r="AA101" s="619"/>
      <c r="AB101" s="619"/>
      <c r="AC101" s="619"/>
      <c r="AD101" s="619"/>
      <c r="AE101" s="619"/>
      <c r="AF101" s="619"/>
    </row>
    <row r="102" spans="1:32" x14ac:dyDescent="0.25">
      <c r="B102" s="137"/>
      <c r="C102" s="137"/>
      <c r="D102" s="619"/>
      <c r="E102" s="619"/>
      <c r="F102" s="619"/>
      <c r="G102" s="619"/>
      <c r="H102" s="619"/>
      <c r="I102" s="619"/>
      <c r="J102" s="619"/>
      <c r="K102" s="619"/>
      <c r="L102" s="619"/>
      <c r="M102" s="619"/>
      <c r="N102" s="619"/>
      <c r="O102" s="619"/>
      <c r="P102" s="619"/>
      <c r="Q102" s="619"/>
      <c r="R102" s="619"/>
      <c r="S102" s="619"/>
      <c r="T102" s="619"/>
      <c r="U102" s="619"/>
      <c r="V102" s="619"/>
      <c r="W102" s="619"/>
      <c r="X102" s="619"/>
      <c r="Y102" s="619"/>
      <c r="Z102" s="619"/>
      <c r="AA102" s="619"/>
      <c r="AB102" s="619"/>
      <c r="AC102" s="619"/>
      <c r="AD102" s="619"/>
      <c r="AE102" s="619"/>
      <c r="AF102" s="619"/>
    </row>
    <row r="103" spans="1:32" ht="3.75" customHeight="1" x14ac:dyDescent="0.25"/>
    <row r="104" spans="1:32" x14ac:dyDescent="0.25">
      <c r="A104" s="58">
        <f>+A81+1</f>
        <v>9</v>
      </c>
      <c r="B104" s="170" t="s">
        <v>553</v>
      </c>
      <c r="C104" s="170"/>
      <c r="D104" s="170"/>
      <c r="E104" s="170"/>
      <c r="F104" s="170"/>
      <c r="G104" s="170"/>
      <c r="H104" s="170"/>
      <c r="I104" s="170"/>
      <c r="J104" s="170"/>
      <c r="K104" s="170"/>
      <c r="L104" s="170"/>
      <c r="M104" s="170"/>
      <c r="N104" s="170"/>
      <c r="O104" s="170"/>
      <c r="P104" s="170"/>
      <c r="Q104" s="1"/>
    </row>
    <row r="105" spans="1:32" ht="15" customHeight="1" x14ac:dyDescent="0.25">
      <c r="B105" s="259" t="s">
        <v>554</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row>
    <row r="106" spans="1:32" ht="3.75" customHeight="1" x14ac:dyDescent="0.25"/>
    <row r="107" spans="1:32" x14ac:dyDescent="0.25">
      <c r="A107" s="21">
        <f>+A104+1</f>
        <v>10</v>
      </c>
      <c r="B107" s="128" t="s">
        <v>555</v>
      </c>
      <c r="C107" s="128"/>
      <c r="D107" s="128"/>
      <c r="E107" s="128"/>
      <c r="F107" s="128"/>
      <c r="G107" s="128"/>
      <c r="H107" s="128"/>
      <c r="I107" s="128"/>
      <c r="J107" s="128"/>
      <c r="K107" s="128"/>
      <c r="L107" s="128"/>
      <c r="M107" s="128"/>
      <c r="N107" s="128"/>
      <c r="O107" s="128"/>
      <c r="P107" s="128"/>
    </row>
    <row r="108" spans="1:32" x14ac:dyDescent="0.25">
      <c r="B108" s="259" t="s">
        <v>556</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row>
    <row r="110" spans="1:32" x14ac:dyDescent="0.25">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row>
    <row r="111" spans="1:32" x14ac:dyDescent="0.25">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row>
    <row r="112" spans="1:32" x14ac:dyDescent="0.25">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row>
    <row r="113" spans="4:29" ht="7.5" customHeight="1" x14ac:dyDescent="0.25">
      <c r="D113" s="237" t="s">
        <v>291</v>
      </c>
      <c r="E113" s="237"/>
      <c r="F113" s="237"/>
      <c r="G113" s="237"/>
      <c r="H113" s="237"/>
      <c r="I113" s="237"/>
      <c r="J113" s="237"/>
      <c r="K113" s="237"/>
      <c r="L113" s="237" t="s">
        <v>4</v>
      </c>
      <c r="M113" s="237"/>
      <c r="N113" s="237"/>
      <c r="O113" s="237"/>
      <c r="P113" s="237"/>
      <c r="Q113" s="237"/>
      <c r="R113" s="237"/>
      <c r="S113" s="237"/>
      <c r="T113" s="237"/>
      <c r="U113" s="237" t="s">
        <v>292</v>
      </c>
      <c r="V113" s="237"/>
      <c r="W113" s="237"/>
      <c r="X113" s="237"/>
      <c r="Y113" s="237"/>
      <c r="Z113" s="237"/>
      <c r="AA113" s="237"/>
      <c r="AB113" s="237"/>
      <c r="AC113" s="237"/>
    </row>
  </sheetData>
  <sheetProtection algorithmName="SHA-512" hashValue="CffxkYQBwm662JHPLLBdKrSsrzDBjrnSiZQWO2suLqpOOVhWeHcKyBgAa5FGBMttD5OaDrGKj2dMV0BPcgnOwQ==" saltValue="2FbPhXMTZsQkK9htzZaFHw==" spinCount="100000" sheet="1" objects="1" scenarios="1"/>
  <mergeCells count="74">
    <mergeCell ref="E1:AF1"/>
    <mergeCell ref="B30:C30"/>
    <mergeCell ref="D28:S28"/>
    <mergeCell ref="D29:S29"/>
    <mergeCell ref="D30:AB30"/>
    <mergeCell ref="A3:J3"/>
    <mergeCell ref="B5:AF11"/>
    <mergeCell ref="B13:AF15"/>
    <mergeCell ref="B17:AF17"/>
    <mergeCell ref="D19:AC19"/>
    <mergeCell ref="B32:J32"/>
    <mergeCell ref="B21:AF24"/>
    <mergeCell ref="B26:H26"/>
    <mergeCell ref="B27:K27"/>
    <mergeCell ref="B28:C28"/>
    <mergeCell ref="B29:C29"/>
    <mergeCell ref="D37:AF42"/>
    <mergeCell ref="B37:C42"/>
    <mergeCell ref="B33:AF34"/>
    <mergeCell ref="D35:AF36"/>
    <mergeCell ref="B35:C36"/>
    <mergeCell ref="B48:C49"/>
    <mergeCell ref="D48:H49"/>
    <mergeCell ref="I48:U48"/>
    <mergeCell ref="I49:U49"/>
    <mergeCell ref="B44:P44"/>
    <mergeCell ref="B45:C47"/>
    <mergeCell ref="D45:H47"/>
    <mergeCell ref="I45:U45"/>
    <mergeCell ref="I46:U46"/>
    <mergeCell ref="I47:U47"/>
    <mergeCell ref="B51:U51"/>
    <mergeCell ref="D52:AF59"/>
    <mergeCell ref="B52:C59"/>
    <mergeCell ref="D60:AF61"/>
    <mergeCell ref="B60:C61"/>
    <mergeCell ref="B63:U63"/>
    <mergeCell ref="B64:Z64"/>
    <mergeCell ref="B65:C66"/>
    <mergeCell ref="D65:AF66"/>
    <mergeCell ref="D67:AF69"/>
    <mergeCell ref="B67:C69"/>
    <mergeCell ref="B75:Q75"/>
    <mergeCell ref="B76:AF79"/>
    <mergeCell ref="B81:O81"/>
    <mergeCell ref="B71:O71"/>
    <mergeCell ref="B72:AF73"/>
    <mergeCell ref="B82:Z82"/>
    <mergeCell ref="B83:C83"/>
    <mergeCell ref="D83:R83"/>
    <mergeCell ref="B84:C84"/>
    <mergeCell ref="D84:U84"/>
    <mergeCell ref="D88:AF94"/>
    <mergeCell ref="B88:C94"/>
    <mergeCell ref="B85:C85"/>
    <mergeCell ref="D85:AE85"/>
    <mergeCell ref="D86:AF87"/>
    <mergeCell ref="B86:C87"/>
    <mergeCell ref="B101:C102"/>
    <mergeCell ref="D101:AF102"/>
    <mergeCell ref="B104:P104"/>
    <mergeCell ref="B105:AA105"/>
    <mergeCell ref="B95:C97"/>
    <mergeCell ref="D95:AF97"/>
    <mergeCell ref="B98:C100"/>
    <mergeCell ref="D98:AF100"/>
    <mergeCell ref="D113:K113"/>
    <mergeCell ref="L113:T113"/>
    <mergeCell ref="U113:AC113"/>
    <mergeCell ref="B107:P107"/>
    <mergeCell ref="B108:AA108"/>
    <mergeCell ref="D110:K112"/>
    <mergeCell ref="L110:T112"/>
    <mergeCell ref="U110:AC112"/>
  </mergeCells>
  <pageMargins left="0.70866141732283472" right="0.70866141732283472" top="1.30859375" bottom="0.98425196850393704" header="0.19685039370078741" footer="0.19685039370078741"/>
  <pageSetup paperSize="9" orientation="portrait" r:id="rId1"/>
  <headerFooter>
    <oddHeader>&amp;L&amp;"-,Pogrubiony"&amp;10&amp;U
Formularz F10-S+; Klauzula informacyjna RODO; wyd. z dn. 01.03.2023r.&amp;C&amp;G</oddHeader>
    <oddFooter>&amp;C&amp;8Stowarzyszenie "Samorządowe Centrum Przedsiębiorczości i Rozwoju" w Suchej Beskidzkiej
Ul Mickiewicza 175; 34 - 200 Sucha Beskidzka
www.funduszemalopolska.pl;    e-mail: sekretariat@funduszemalopolska.pl
tel:     33 874 11 03&amp;R&amp;9&amp;P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6"/>
  <sheetViews>
    <sheetView view="pageLayout" topLeftCell="A43" zoomScale="160" zoomScaleNormal="100" zoomScalePageLayoutView="160" workbookViewId="0">
      <selection activeCell="B4" sqref="B4:Z4"/>
    </sheetView>
  </sheetViews>
  <sheetFormatPr defaultColWidth="2.85546875" defaultRowHeight="12" x14ac:dyDescent="0.2"/>
  <cols>
    <col min="1" max="16384" width="2.85546875" style="1"/>
  </cols>
  <sheetData>
    <row r="1" spans="1:29" ht="12.75" x14ac:dyDescent="0.2">
      <c r="B1" s="662" t="s">
        <v>573</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row>
    <row r="3" spans="1:29" x14ac:dyDescent="0.2">
      <c r="A3" s="4">
        <v>1</v>
      </c>
      <c r="B3" s="681" t="s">
        <v>574</v>
      </c>
      <c r="C3" s="681"/>
      <c r="D3" s="681"/>
      <c r="E3" s="681"/>
      <c r="F3" s="681"/>
      <c r="G3" s="681"/>
      <c r="H3" s="681"/>
      <c r="I3" s="681"/>
      <c r="J3" s="681"/>
      <c r="K3" s="681"/>
      <c r="L3" s="681"/>
      <c r="M3" s="681"/>
      <c r="N3" s="681"/>
      <c r="O3" s="681"/>
      <c r="P3" s="681"/>
      <c r="Q3" s="681"/>
      <c r="R3" s="681"/>
      <c r="S3" s="681"/>
      <c r="T3" s="681"/>
      <c r="U3" s="681"/>
      <c r="V3" s="681"/>
      <c r="W3" s="681"/>
      <c r="X3" s="681"/>
      <c r="Y3" s="681"/>
      <c r="Z3" s="681"/>
      <c r="AB3" s="682"/>
      <c r="AC3" s="682"/>
    </row>
    <row r="4" spans="1:29" x14ac:dyDescent="0.2">
      <c r="A4" s="4">
        <f>+A3+1</f>
        <v>2</v>
      </c>
      <c r="B4" s="681" t="s">
        <v>575</v>
      </c>
      <c r="C4" s="681"/>
      <c r="D4" s="681"/>
      <c r="E4" s="681"/>
      <c r="F4" s="681"/>
      <c r="G4" s="681"/>
      <c r="H4" s="681"/>
      <c r="I4" s="681"/>
      <c r="J4" s="681"/>
      <c r="K4" s="681"/>
      <c r="L4" s="681"/>
      <c r="M4" s="681"/>
      <c r="N4" s="681"/>
      <c r="O4" s="681"/>
      <c r="P4" s="681"/>
      <c r="Q4" s="681"/>
      <c r="R4" s="681"/>
      <c r="S4" s="681"/>
      <c r="T4" s="681"/>
      <c r="U4" s="681"/>
      <c r="V4" s="681"/>
      <c r="W4" s="681"/>
      <c r="X4" s="681"/>
      <c r="Y4" s="681"/>
      <c r="Z4" s="681"/>
      <c r="AB4" s="682"/>
      <c r="AC4" s="682"/>
    </row>
    <row r="5" spans="1:29" x14ac:dyDescent="0.2">
      <c r="A5" s="4">
        <f t="shared" ref="A5:A7" si="0">+A4+1</f>
        <v>3</v>
      </c>
      <c r="B5" s="681" t="s">
        <v>576</v>
      </c>
      <c r="C5" s="681"/>
      <c r="D5" s="681"/>
      <c r="E5" s="681"/>
      <c r="F5" s="681"/>
      <c r="G5" s="681"/>
      <c r="H5" s="681"/>
      <c r="I5" s="681"/>
      <c r="J5" s="681"/>
      <c r="K5" s="681"/>
      <c r="L5" s="681"/>
      <c r="M5" s="681"/>
      <c r="N5" s="681"/>
      <c r="O5" s="681"/>
      <c r="P5" s="681"/>
      <c r="Q5" s="681"/>
      <c r="R5" s="681"/>
      <c r="S5" s="681"/>
      <c r="T5" s="681"/>
      <c r="U5" s="681"/>
      <c r="V5" s="681"/>
      <c r="W5" s="681"/>
      <c r="X5" s="681"/>
      <c r="Y5" s="681"/>
      <c r="Z5" s="681"/>
      <c r="AB5" s="682"/>
      <c r="AC5" s="682"/>
    </row>
    <row r="6" spans="1:29" x14ac:dyDescent="0.2">
      <c r="A6" s="4">
        <f t="shared" si="0"/>
        <v>4</v>
      </c>
      <c r="B6" s="681" t="s">
        <v>430</v>
      </c>
      <c r="C6" s="681"/>
      <c r="D6" s="681"/>
      <c r="E6" s="681"/>
      <c r="F6" s="681"/>
      <c r="G6" s="681"/>
      <c r="H6" s="681"/>
      <c r="I6" s="681"/>
      <c r="J6" s="681"/>
      <c r="K6" s="681"/>
      <c r="L6" s="681"/>
      <c r="M6" s="681"/>
      <c r="N6" s="681"/>
      <c r="O6" s="681"/>
      <c r="P6" s="681"/>
      <c r="Q6" s="681"/>
      <c r="R6" s="681"/>
      <c r="S6" s="681"/>
      <c r="T6" s="681"/>
      <c r="U6" s="681"/>
      <c r="V6" s="681"/>
      <c r="W6" s="681"/>
      <c r="X6" s="681"/>
      <c r="Y6" s="681"/>
      <c r="Z6" s="681"/>
      <c r="AB6" s="682"/>
      <c r="AC6" s="682"/>
    </row>
    <row r="7" spans="1:29" x14ac:dyDescent="0.2">
      <c r="A7" s="4">
        <f t="shared" si="0"/>
        <v>5</v>
      </c>
      <c r="B7" s="681" t="s">
        <v>577</v>
      </c>
      <c r="C7" s="681"/>
      <c r="D7" s="681"/>
      <c r="E7" s="681"/>
      <c r="F7" s="681"/>
      <c r="G7" s="681"/>
      <c r="H7" s="681"/>
      <c r="I7" s="681"/>
      <c r="J7" s="681"/>
      <c r="K7" s="681"/>
      <c r="L7" s="681"/>
      <c r="M7" s="681"/>
      <c r="N7" s="681"/>
      <c r="O7" s="681"/>
      <c r="P7" s="681"/>
      <c r="Q7" s="681"/>
      <c r="R7" s="681"/>
      <c r="S7" s="681"/>
      <c r="T7" s="681"/>
      <c r="U7" s="681"/>
      <c r="V7" s="681"/>
      <c r="W7" s="681"/>
      <c r="X7" s="681"/>
      <c r="Y7" s="681"/>
      <c r="Z7" s="681"/>
      <c r="AB7" s="682"/>
      <c r="AC7" s="682"/>
    </row>
    <row r="8" spans="1:29" x14ac:dyDescent="0.2">
      <c r="B8" s="137">
        <f>+A7+0.01</f>
        <v>5.01</v>
      </c>
      <c r="C8" s="137"/>
      <c r="D8" s="681" t="s">
        <v>578</v>
      </c>
      <c r="E8" s="681"/>
      <c r="F8" s="681"/>
      <c r="G8" s="681"/>
      <c r="H8" s="681"/>
      <c r="I8" s="681"/>
      <c r="J8" s="681"/>
      <c r="K8" s="681"/>
      <c r="L8" s="681"/>
      <c r="M8" s="681"/>
      <c r="N8" s="681"/>
      <c r="O8" s="681"/>
      <c r="P8" s="681"/>
      <c r="Q8" s="681"/>
      <c r="R8" s="681"/>
      <c r="S8" s="681"/>
      <c r="T8" s="681"/>
      <c r="U8" s="681"/>
      <c r="V8" s="681"/>
      <c r="W8" s="681"/>
      <c r="X8" s="681"/>
      <c r="Y8" s="681"/>
      <c r="Z8" s="681"/>
      <c r="AB8" s="682"/>
      <c r="AC8" s="682"/>
    </row>
    <row r="9" spans="1:29" x14ac:dyDescent="0.2">
      <c r="B9" s="137">
        <f>+B8+0.01</f>
        <v>5.0199999999999996</v>
      </c>
      <c r="C9" s="137"/>
      <c r="D9" s="681" t="s">
        <v>579</v>
      </c>
      <c r="E9" s="681"/>
      <c r="F9" s="681"/>
      <c r="G9" s="681"/>
      <c r="H9" s="681"/>
      <c r="I9" s="681"/>
      <c r="J9" s="681"/>
      <c r="K9" s="681"/>
      <c r="L9" s="681"/>
      <c r="M9" s="681"/>
      <c r="N9" s="681"/>
      <c r="O9" s="681"/>
      <c r="P9" s="681"/>
      <c r="Q9" s="681"/>
      <c r="R9" s="681"/>
      <c r="S9" s="681"/>
      <c r="T9" s="681"/>
      <c r="U9" s="681"/>
      <c r="V9" s="681"/>
      <c r="W9" s="681"/>
      <c r="X9" s="681"/>
      <c r="Y9" s="681"/>
      <c r="Z9" s="681"/>
      <c r="AB9" s="682"/>
      <c r="AC9" s="682"/>
    </row>
    <row r="10" spans="1:29" x14ac:dyDescent="0.2">
      <c r="B10" s="137">
        <f t="shared" ref="B10:B13" si="1">+B9+0.01</f>
        <v>5.0299999999999994</v>
      </c>
      <c r="C10" s="137"/>
      <c r="D10" s="681" t="s">
        <v>580</v>
      </c>
      <c r="E10" s="681"/>
      <c r="F10" s="681"/>
      <c r="G10" s="681"/>
      <c r="H10" s="681"/>
      <c r="I10" s="681"/>
      <c r="J10" s="681"/>
      <c r="K10" s="681"/>
      <c r="L10" s="681"/>
      <c r="M10" s="681"/>
      <c r="N10" s="681"/>
      <c r="O10" s="681"/>
      <c r="P10" s="681"/>
      <c r="Q10" s="681"/>
      <c r="R10" s="681"/>
      <c r="S10" s="681"/>
      <c r="T10" s="681"/>
      <c r="U10" s="681"/>
      <c r="V10" s="681"/>
      <c r="W10" s="681"/>
      <c r="X10" s="681"/>
      <c r="Y10" s="681"/>
      <c r="Z10" s="681"/>
      <c r="AB10" s="682"/>
      <c r="AC10" s="682"/>
    </row>
    <row r="11" spans="1:29" ht="12" customHeight="1" x14ac:dyDescent="0.2">
      <c r="B11" s="137">
        <f t="shared" si="1"/>
        <v>5.0399999999999991</v>
      </c>
      <c r="C11" s="137"/>
      <c r="D11" s="681" t="s">
        <v>581</v>
      </c>
      <c r="E11" s="681"/>
      <c r="F11" s="681"/>
      <c r="G11" s="681"/>
      <c r="H11" s="681"/>
      <c r="I11" s="681"/>
      <c r="J11" s="681"/>
      <c r="K11" s="681"/>
      <c r="L11" s="681"/>
      <c r="M11" s="681"/>
      <c r="N11" s="681"/>
      <c r="O11" s="681"/>
      <c r="P11" s="681"/>
      <c r="Q11" s="681"/>
      <c r="R11" s="681"/>
      <c r="S11" s="681"/>
      <c r="T11" s="681"/>
      <c r="U11" s="681"/>
      <c r="V11" s="681"/>
      <c r="W11" s="681"/>
      <c r="X11" s="681"/>
      <c r="Y11" s="681"/>
      <c r="Z11" s="681"/>
      <c r="AB11" s="682"/>
      <c r="AC11" s="682"/>
    </row>
    <row r="12" spans="1:29" ht="12" customHeight="1" x14ac:dyDescent="0.2">
      <c r="B12" s="137">
        <f t="shared" si="1"/>
        <v>5.0499999999999989</v>
      </c>
      <c r="C12" s="137"/>
      <c r="D12" s="681" t="s">
        <v>582</v>
      </c>
      <c r="E12" s="681"/>
      <c r="F12" s="681"/>
      <c r="G12" s="681"/>
      <c r="H12" s="681"/>
      <c r="I12" s="681"/>
      <c r="J12" s="681"/>
      <c r="K12" s="681"/>
      <c r="L12" s="681"/>
      <c r="M12" s="681"/>
      <c r="N12" s="681"/>
      <c r="O12" s="681"/>
      <c r="P12" s="681"/>
      <c r="Q12" s="681"/>
      <c r="R12" s="681"/>
      <c r="S12" s="681"/>
      <c r="T12" s="681"/>
      <c r="U12" s="681"/>
      <c r="V12" s="681"/>
      <c r="W12" s="681"/>
      <c r="X12" s="681"/>
      <c r="Y12" s="681"/>
      <c r="Z12" s="681"/>
      <c r="AB12" s="682"/>
      <c r="AC12" s="682"/>
    </row>
    <row r="13" spans="1:29" ht="12" customHeight="1" x14ac:dyDescent="0.2">
      <c r="B13" s="137">
        <f t="shared" si="1"/>
        <v>5.0599999999999987</v>
      </c>
      <c r="C13" s="137"/>
      <c r="D13" s="681" t="s">
        <v>583</v>
      </c>
      <c r="E13" s="681"/>
      <c r="F13" s="681"/>
      <c r="G13" s="681"/>
      <c r="H13" s="681"/>
      <c r="I13" s="681"/>
      <c r="J13" s="681"/>
      <c r="K13" s="681"/>
      <c r="L13" s="681"/>
      <c r="M13" s="681"/>
      <c r="N13" s="681"/>
      <c r="O13" s="681"/>
      <c r="P13" s="681"/>
      <c r="Q13" s="681"/>
      <c r="R13" s="681"/>
      <c r="S13" s="681"/>
      <c r="T13" s="681"/>
      <c r="U13" s="681"/>
      <c r="V13" s="681"/>
      <c r="W13" s="681"/>
      <c r="X13" s="681"/>
      <c r="Y13" s="681"/>
      <c r="Z13" s="681"/>
      <c r="AB13" s="682"/>
      <c r="AC13" s="682"/>
    </row>
    <row r="14" spans="1:29" x14ac:dyDescent="0.2">
      <c r="A14" s="4">
        <f>+A7+1</f>
        <v>6</v>
      </c>
      <c r="B14" s="681" t="s">
        <v>584</v>
      </c>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B14" s="682"/>
      <c r="AC14" s="682"/>
    </row>
    <row r="15" spans="1:29" x14ac:dyDescent="0.2">
      <c r="B15" s="137">
        <f>+A14+0.01</f>
        <v>6.01</v>
      </c>
      <c r="C15" s="137"/>
      <c r="D15" s="681" t="s">
        <v>585</v>
      </c>
      <c r="E15" s="681"/>
      <c r="F15" s="681"/>
      <c r="G15" s="681"/>
      <c r="H15" s="681"/>
      <c r="I15" s="681"/>
      <c r="J15" s="681"/>
      <c r="K15" s="681"/>
      <c r="L15" s="681"/>
      <c r="M15" s="681"/>
      <c r="N15" s="681"/>
      <c r="O15" s="681"/>
      <c r="P15" s="681"/>
      <c r="Q15" s="681"/>
      <c r="R15" s="681"/>
      <c r="S15" s="681"/>
      <c r="T15" s="681"/>
      <c r="U15" s="681"/>
      <c r="V15" s="681"/>
      <c r="W15" s="681"/>
      <c r="X15" s="681"/>
      <c r="Y15" s="681"/>
      <c r="Z15" s="681"/>
      <c r="AB15" s="682"/>
      <c r="AC15" s="682"/>
    </row>
    <row r="16" spans="1:29" x14ac:dyDescent="0.2">
      <c r="B16" s="137">
        <f>+B15+0.01</f>
        <v>6.02</v>
      </c>
      <c r="C16" s="137"/>
      <c r="D16" s="681" t="s">
        <v>586</v>
      </c>
      <c r="E16" s="681"/>
      <c r="F16" s="681"/>
      <c r="G16" s="681"/>
      <c r="H16" s="681"/>
      <c r="I16" s="681"/>
      <c r="J16" s="681"/>
      <c r="K16" s="681"/>
      <c r="L16" s="681"/>
      <c r="M16" s="681"/>
      <c r="N16" s="681"/>
      <c r="O16" s="681"/>
      <c r="P16" s="681"/>
      <c r="Q16" s="681"/>
      <c r="R16" s="681"/>
      <c r="S16" s="681"/>
      <c r="T16" s="681"/>
      <c r="U16" s="681"/>
      <c r="V16" s="681"/>
      <c r="W16" s="681"/>
      <c r="X16" s="681"/>
      <c r="Y16" s="681"/>
      <c r="Z16" s="681"/>
      <c r="AB16" s="682"/>
      <c r="AC16" s="682"/>
    </row>
    <row r="17" spans="1:29" x14ac:dyDescent="0.2">
      <c r="A17" s="4">
        <f>+A14+1</f>
        <v>7</v>
      </c>
      <c r="B17" s="681" t="s">
        <v>587</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B17" s="682"/>
      <c r="AC17" s="682"/>
    </row>
    <row r="18" spans="1:29" x14ac:dyDescent="0.2">
      <c r="B18" s="137">
        <f>+A17+0.01</f>
        <v>7.01</v>
      </c>
      <c r="C18" s="137"/>
      <c r="D18" s="681" t="s">
        <v>585</v>
      </c>
      <c r="E18" s="681"/>
      <c r="F18" s="681"/>
      <c r="G18" s="681"/>
      <c r="H18" s="681"/>
      <c r="I18" s="681"/>
      <c r="J18" s="681"/>
      <c r="K18" s="681"/>
      <c r="L18" s="681"/>
      <c r="M18" s="681"/>
      <c r="N18" s="681"/>
      <c r="O18" s="681"/>
      <c r="P18" s="681"/>
      <c r="Q18" s="681"/>
      <c r="R18" s="681"/>
      <c r="S18" s="681"/>
      <c r="T18" s="681"/>
      <c r="U18" s="681"/>
      <c r="V18" s="681"/>
      <c r="W18" s="681"/>
      <c r="X18" s="681"/>
      <c r="Y18" s="681"/>
      <c r="Z18" s="681"/>
      <c r="AB18" s="682"/>
      <c r="AC18" s="682"/>
    </row>
    <row r="19" spans="1:29" x14ac:dyDescent="0.2">
      <c r="B19" s="137">
        <f>+B18+0.01</f>
        <v>7.02</v>
      </c>
      <c r="C19" s="137"/>
      <c r="D19" s="681" t="s">
        <v>589</v>
      </c>
      <c r="E19" s="681"/>
      <c r="F19" s="681"/>
      <c r="G19" s="681"/>
      <c r="H19" s="681"/>
      <c r="I19" s="681"/>
      <c r="J19" s="681"/>
      <c r="K19" s="681"/>
      <c r="L19" s="681"/>
      <c r="M19" s="681"/>
      <c r="N19" s="681"/>
      <c r="O19" s="681"/>
      <c r="P19" s="681"/>
      <c r="Q19" s="681"/>
      <c r="R19" s="681"/>
      <c r="S19" s="681"/>
      <c r="T19" s="681"/>
      <c r="U19" s="681"/>
      <c r="V19" s="681"/>
      <c r="W19" s="681"/>
      <c r="X19" s="681"/>
      <c r="Y19" s="681"/>
      <c r="Z19" s="681"/>
      <c r="AB19" s="682"/>
      <c r="AC19" s="682"/>
    </row>
    <row r="20" spans="1:29" x14ac:dyDescent="0.2">
      <c r="B20" s="137">
        <f t="shared" ref="B20:B21" si="2">+B19+0.01</f>
        <v>7.0299999999999994</v>
      </c>
      <c r="C20" s="137"/>
      <c r="D20" s="681" t="s">
        <v>487</v>
      </c>
      <c r="E20" s="681"/>
      <c r="F20" s="681"/>
      <c r="G20" s="681"/>
      <c r="H20" s="681"/>
      <c r="I20" s="681"/>
      <c r="J20" s="681"/>
      <c r="K20" s="681"/>
      <c r="L20" s="681"/>
      <c r="M20" s="681"/>
      <c r="N20" s="681"/>
      <c r="O20" s="681"/>
      <c r="P20" s="681"/>
      <c r="Q20" s="681"/>
      <c r="R20" s="681"/>
      <c r="S20" s="681"/>
      <c r="T20" s="681"/>
      <c r="U20" s="681"/>
      <c r="V20" s="681"/>
      <c r="W20" s="681"/>
      <c r="X20" s="681"/>
      <c r="Y20" s="681"/>
      <c r="Z20" s="681"/>
      <c r="AB20" s="682"/>
      <c r="AC20" s="682"/>
    </row>
    <row r="21" spans="1:29" x14ac:dyDescent="0.2">
      <c r="B21" s="137">
        <f t="shared" si="2"/>
        <v>7.0399999999999991</v>
      </c>
      <c r="C21" s="137"/>
      <c r="D21" s="681" t="s">
        <v>588</v>
      </c>
      <c r="E21" s="681"/>
      <c r="F21" s="681"/>
      <c r="G21" s="681"/>
      <c r="H21" s="681"/>
      <c r="I21" s="681"/>
      <c r="J21" s="681"/>
      <c r="K21" s="681"/>
      <c r="L21" s="681"/>
      <c r="M21" s="681"/>
      <c r="N21" s="681"/>
      <c r="O21" s="681"/>
      <c r="P21" s="681"/>
      <c r="Q21" s="681"/>
      <c r="R21" s="681"/>
      <c r="S21" s="681"/>
      <c r="T21" s="681"/>
      <c r="U21" s="681"/>
      <c r="V21" s="681"/>
      <c r="W21" s="681"/>
      <c r="X21" s="681"/>
      <c r="Y21" s="681"/>
      <c r="Z21" s="681"/>
      <c r="AB21" s="682"/>
      <c r="AC21" s="682"/>
    </row>
    <row r="22" spans="1:29" x14ac:dyDescent="0.2">
      <c r="A22" s="4">
        <f>+A17+1</f>
        <v>8</v>
      </c>
      <c r="B22" s="681" t="s">
        <v>590</v>
      </c>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B22" s="682"/>
      <c r="AC22" s="682"/>
    </row>
    <row r="23" spans="1:29" x14ac:dyDescent="0.2">
      <c r="A23" s="4">
        <f>+A22+1</f>
        <v>9</v>
      </c>
      <c r="B23" s="681" t="s">
        <v>591</v>
      </c>
      <c r="C23" s="681"/>
      <c r="D23" s="681"/>
      <c r="E23" s="681"/>
      <c r="F23" s="681"/>
      <c r="G23" s="681"/>
      <c r="H23" s="681"/>
      <c r="I23" s="681"/>
      <c r="J23" s="681"/>
      <c r="K23" s="681"/>
      <c r="L23" s="681"/>
      <c r="M23" s="681"/>
      <c r="N23" s="681"/>
      <c r="O23" s="681"/>
      <c r="P23" s="681"/>
      <c r="Q23" s="681"/>
      <c r="R23" s="681"/>
      <c r="S23" s="681"/>
      <c r="T23" s="681"/>
      <c r="U23" s="681"/>
      <c r="V23" s="681"/>
      <c r="W23" s="681"/>
      <c r="X23" s="681"/>
      <c r="Y23" s="681"/>
      <c r="Z23" s="681"/>
      <c r="AB23" s="682"/>
      <c r="AC23" s="682"/>
    </row>
    <row r="24" spans="1:29" x14ac:dyDescent="0.2">
      <c r="A24" s="4">
        <f t="shared" ref="A24:A26" si="3">+A23+1</f>
        <v>10</v>
      </c>
      <c r="B24" s="681" t="s">
        <v>592</v>
      </c>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B24" s="682"/>
      <c r="AC24" s="682"/>
    </row>
    <row r="25" spans="1:29" x14ac:dyDescent="0.2">
      <c r="A25" s="4">
        <f t="shared" si="3"/>
        <v>11</v>
      </c>
      <c r="B25" s="681" t="s">
        <v>593</v>
      </c>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B25" s="682"/>
      <c r="AC25" s="682"/>
    </row>
    <row r="26" spans="1:29" x14ac:dyDescent="0.2">
      <c r="A26" s="4">
        <f t="shared" si="3"/>
        <v>12</v>
      </c>
      <c r="B26" s="681" t="s">
        <v>594</v>
      </c>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B26" s="682"/>
      <c r="AC26" s="682"/>
    </row>
  </sheetData>
  <sheetProtection algorithmName="SHA-512" hashValue="WXnssToEAzw+z6UkB3dSJwhMnnBOAwuPaAh4SPYXKeFdn8RTX4ptLg/szCQbAUwdoC1Mxpa+/mOxrGbzGlaKsg==" saltValue="Q3oKx8BZLF+6lT0yfzrC8A==" spinCount="100000" sheet="1" objects="1" scenarios="1"/>
  <mergeCells count="61">
    <mergeCell ref="AB25:AC25"/>
    <mergeCell ref="B26:Z26"/>
    <mergeCell ref="AB26:AC26"/>
    <mergeCell ref="AB21:AC21"/>
    <mergeCell ref="B22:Z22"/>
    <mergeCell ref="AB22:AC22"/>
    <mergeCell ref="B23:Z23"/>
    <mergeCell ref="AB23:AC23"/>
    <mergeCell ref="B24:Z24"/>
    <mergeCell ref="AB24:AC24"/>
    <mergeCell ref="B25:Z25"/>
    <mergeCell ref="B21:C21"/>
    <mergeCell ref="D21:Z21"/>
    <mergeCell ref="B17:Z17"/>
    <mergeCell ref="AB17:AC17"/>
    <mergeCell ref="D19:Z19"/>
    <mergeCell ref="AB19:AC19"/>
    <mergeCell ref="B20:C20"/>
    <mergeCell ref="D20:Z20"/>
    <mergeCell ref="AB20:AC20"/>
    <mergeCell ref="B18:C18"/>
    <mergeCell ref="D18:Z18"/>
    <mergeCell ref="AB18:AC18"/>
    <mergeCell ref="B19:C19"/>
    <mergeCell ref="D16:Z16"/>
    <mergeCell ref="AB14:AC14"/>
    <mergeCell ref="AB15:AC15"/>
    <mergeCell ref="B16:C16"/>
    <mergeCell ref="D15:Z15"/>
    <mergeCell ref="AB16:AC16"/>
    <mergeCell ref="B14:Z14"/>
    <mergeCell ref="B15:C15"/>
    <mergeCell ref="B12:C12"/>
    <mergeCell ref="B13:C13"/>
    <mergeCell ref="AB8:AC8"/>
    <mergeCell ref="AB9:AC9"/>
    <mergeCell ref="AB10:AC10"/>
    <mergeCell ref="AB11:AC11"/>
    <mergeCell ref="AB12:AC12"/>
    <mergeCell ref="AB13:AC13"/>
    <mergeCell ref="B9:C9"/>
    <mergeCell ref="D9:Z9"/>
    <mergeCell ref="D13:Z13"/>
    <mergeCell ref="D10:Z10"/>
    <mergeCell ref="D11:Z11"/>
    <mergeCell ref="D12:Z12"/>
    <mergeCell ref="B10:C10"/>
    <mergeCell ref="AB7:AC7"/>
    <mergeCell ref="B8:C8"/>
    <mergeCell ref="D8:Z8"/>
    <mergeCell ref="B7:Z7"/>
    <mergeCell ref="B11:C11"/>
    <mergeCell ref="B3:Z3"/>
    <mergeCell ref="B1:AC1"/>
    <mergeCell ref="B4:Z4"/>
    <mergeCell ref="B5:Z5"/>
    <mergeCell ref="B6:Z6"/>
    <mergeCell ref="AB3:AC3"/>
    <mergeCell ref="AB4:AC4"/>
    <mergeCell ref="AB5:AC5"/>
    <mergeCell ref="AB6:AC6"/>
  </mergeCells>
  <dataValidations disablePrompts="1" count="1">
    <dataValidation type="list" allowBlank="1" showInputMessage="1" showErrorMessage="1" sqref="AB3:AC26" xr:uid="{00000000-0002-0000-0D00-000000000000}">
      <formula1>niedot</formula1>
    </dataValidation>
  </dataValidations>
  <pageMargins left="0.70866141732283472" right="0.70866141732283472" top="1.1811023622047245" bottom="1.1811023622047245" header="0.31496062992125984" footer="0.31496062992125984"/>
  <pageSetup paperSize="9" orientation="portrait" r:id="rId1"/>
  <headerFooter>
    <oddHeader>&amp;C&amp;G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38"/>
  <sheetViews>
    <sheetView view="pageLayout" zoomScale="160" zoomScaleNormal="100" zoomScalePageLayoutView="160" workbookViewId="0">
      <selection activeCell="J5" sqref="J5:W5"/>
    </sheetView>
  </sheetViews>
  <sheetFormatPr defaultColWidth="2.85546875" defaultRowHeight="12" x14ac:dyDescent="0.2"/>
  <cols>
    <col min="1" max="16384" width="2.85546875" style="1"/>
  </cols>
  <sheetData>
    <row r="1" spans="1:30" ht="12" customHeight="1" x14ac:dyDescent="0.2">
      <c r="A1" s="4">
        <v>1</v>
      </c>
      <c r="B1" s="128" t="s">
        <v>348</v>
      </c>
      <c r="C1" s="128"/>
      <c r="D1" s="128"/>
      <c r="E1" s="128"/>
      <c r="F1" s="128"/>
      <c r="G1" s="128"/>
      <c r="H1" s="128"/>
      <c r="I1" s="128"/>
      <c r="J1" s="128"/>
      <c r="K1" s="128"/>
      <c r="L1" s="128"/>
      <c r="M1" s="128"/>
      <c r="N1" s="128"/>
      <c r="O1" s="128"/>
      <c r="P1" s="128"/>
      <c r="Q1" s="128"/>
      <c r="R1" s="128"/>
      <c r="S1" s="128"/>
      <c r="T1" s="128"/>
      <c r="U1" s="128"/>
      <c r="V1" s="128"/>
      <c r="W1" s="128"/>
    </row>
    <row r="2" spans="1:30" ht="3.75" customHeight="1" x14ac:dyDescent="0.2"/>
    <row r="3" spans="1:30" x14ac:dyDescent="0.2">
      <c r="B3" s="683" t="s">
        <v>272</v>
      </c>
      <c r="C3" s="683"/>
      <c r="D3" s="683"/>
      <c r="E3" s="683"/>
      <c r="F3" s="683"/>
      <c r="G3" s="683"/>
      <c r="H3" s="683"/>
      <c r="I3" s="683"/>
      <c r="J3" s="683"/>
      <c r="K3" s="683"/>
      <c r="L3" s="683"/>
      <c r="M3" s="683"/>
      <c r="N3" s="48"/>
    </row>
    <row r="4" spans="1:30" ht="3.75" customHeight="1" x14ac:dyDescent="0.2"/>
    <row r="5" spans="1:30" x14ac:dyDescent="0.2">
      <c r="B5" s="400" t="s">
        <v>271</v>
      </c>
      <c r="C5" s="400"/>
      <c r="D5" s="400"/>
      <c r="E5" s="400"/>
      <c r="F5" s="400"/>
      <c r="G5" s="400"/>
      <c r="H5" s="400"/>
      <c r="J5" s="130"/>
      <c r="K5" s="130"/>
      <c r="L5" s="130"/>
      <c r="M5" s="130"/>
      <c r="N5" s="130"/>
      <c r="O5" s="130"/>
      <c r="P5" s="130"/>
      <c r="Q5" s="130"/>
      <c r="R5" s="130"/>
      <c r="S5" s="130"/>
      <c r="T5" s="130"/>
      <c r="U5" s="130"/>
      <c r="V5" s="130"/>
      <c r="W5" s="130"/>
      <c r="X5" s="3"/>
      <c r="Y5" s="3"/>
      <c r="Z5" s="3"/>
      <c r="AA5" s="3"/>
      <c r="AB5" s="3"/>
      <c r="AC5" s="3"/>
      <c r="AD5" s="3"/>
    </row>
    <row r="6" spans="1:30" x14ac:dyDescent="0.2">
      <c r="B6" s="400" t="s">
        <v>82</v>
      </c>
      <c r="C6" s="400"/>
      <c r="D6" s="400"/>
      <c r="E6" s="400"/>
      <c r="F6" s="400"/>
      <c r="G6" s="400"/>
      <c r="H6" s="400"/>
      <c r="J6" s="130"/>
      <c r="K6" s="130"/>
      <c r="L6" s="130"/>
      <c r="M6" s="130"/>
      <c r="N6" s="130"/>
      <c r="O6" s="130"/>
      <c r="P6" s="130"/>
      <c r="Q6" s="130"/>
      <c r="R6" s="130"/>
      <c r="S6" s="130"/>
      <c r="T6" s="130"/>
      <c r="U6" s="130"/>
      <c r="V6" s="130"/>
      <c r="W6" s="130"/>
      <c r="X6" s="3"/>
      <c r="Y6" s="3"/>
      <c r="Z6" s="3"/>
      <c r="AA6" s="3"/>
      <c r="AB6" s="3"/>
      <c r="AC6" s="3"/>
      <c r="AD6" s="3"/>
    </row>
    <row r="7" spans="1:30" x14ac:dyDescent="0.2">
      <c r="B7" s="400" t="s">
        <v>266</v>
      </c>
      <c r="C7" s="400"/>
      <c r="D7" s="400"/>
      <c r="E7" s="400"/>
      <c r="F7" s="400"/>
      <c r="G7" s="400"/>
      <c r="H7" s="400"/>
      <c r="J7" s="130"/>
      <c r="K7" s="130"/>
      <c r="L7" s="130"/>
      <c r="M7" s="130"/>
      <c r="N7" s="130"/>
      <c r="O7" s="130"/>
      <c r="P7" s="130"/>
      <c r="Q7" s="130"/>
      <c r="R7" s="130"/>
      <c r="S7" s="130"/>
      <c r="T7" s="130"/>
      <c r="U7" s="130"/>
      <c r="V7" s="130"/>
      <c r="W7" s="130"/>
      <c r="X7" s="3"/>
      <c r="Y7" s="3"/>
      <c r="Z7" s="3"/>
      <c r="AA7" s="3"/>
      <c r="AB7" s="3"/>
      <c r="AC7" s="3"/>
      <c r="AD7" s="3"/>
    </row>
    <row r="8" spans="1:30" x14ac:dyDescent="0.2">
      <c r="B8" s="400" t="s">
        <v>267</v>
      </c>
      <c r="C8" s="400"/>
      <c r="D8" s="400"/>
      <c r="E8" s="400"/>
      <c r="F8" s="400"/>
      <c r="G8" s="400"/>
      <c r="H8" s="400"/>
      <c r="J8" s="32"/>
      <c r="K8" s="32"/>
      <c r="L8" s="32"/>
      <c r="M8" s="32"/>
      <c r="N8" s="32"/>
      <c r="O8" s="32"/>
      <c r="P8" s="32"/>
      <c r="Q8" s="32"/>
      <c r="R8" s="32"/>
      <c r="S8" s="32"/>
      <c r="T8" s="6"/>
      <c r="U8" s="3"/>
      <c r="V8" s="684" t="str">
        <f>IF(T8="","",IF(10-MOD((J8*1+K8*3+L8*7+M8*9+N8*1+O8*3+P8*7+Q8*9+R8*1+S8*3),10)=T8,"","Nieprawidłowy PESEL-wprowadź ponownie"))</f>
        <v/>
      </c>
      <c r="W8" s="684"/>
      <c r="X8" s="684"/>
      <c r="Y8" s="684"/>
      <c r="Z8" s="684"/>
      <c r="AA8" s="684"/>
      <c r="AB8" s="684"/>
      <c r="AC8" s="684"/>
      <c r="AD8" s="684"/>
    </row>
    <row r="9" spans="1:30" x14ac:dyDescent="0.2">
      <c r="B9" s="400" t="s">
        <v>268</v>
      </c>
      <c r="C9" s="400"/>
      <c r="D9" s="400"/>
      <c r="E9" s="400"/>
      <c r="F9" s="400"/>
      <c r="G9" s="400"/>
      <c r="H9" s="400"/>
      <c r="J9" s="130"/>
      <c r="K9" s="130"/>
      <c r="L9" s="130"/>
      <c r="M9" s="130"/>
      <c r="N9" s="130"/>
      <c r="O9" s="130"/>
      <c r="P9" s="130"/>
      <c r="Q9" s="130"/>
      <c r="R9" s="130"/>
      <c r="S9" s="130"/>
      <c r="T9" s="130"/>
      <c r="U9" s="130"/>
      <c r="V9" s="130"/>
      <c r="W9" s="130"/>
      <c r="X9" s="3"/>
      <c r="Y9" s="3"/>
      <c r="Z9" s="3"/>
      <c r="AA9" s="3"/>
      <c r="AB9" s="3"/>
      <c r="AC9" s="3"/>
      <c r="AD9" s="3"/>
    </row>
    <row r="10" spans="1:30" x14ac:dyDescent="0.2">
      <c r="B10" s="400" t="s">
        <v>269</v>
      </c>
      <c r="C10" s="400"/>
      <c r="D10" s="400"/>
      <c r="E10" s="400"/>
      <c r="F10" s="400"/>
      <c r="G10" s="400"/>
      <c r="H10" s="400"/>
      <c r="J10" s="685"/>
      <c r="K10" s="685"/>
      <c r="L10" s="685"/>
      <c r="M10" s="685"/>
      <c r="N10" s="685"/>
      <c r="O10" s="685"/>
      <c r="P10" s="685"/>
      <c r="Q10" s="685"/>
      <c r="R10" s="685"/>
      <c r="S10" s="685"/>
      <c r="T10" s="685"/>
      <c r="U10" s="685"/>
      <c r="V10" s="685"/>
      <c r="W10" s="685"/>
      <c r="X10" s="3"/>
      <c r="Y10" s="3"/>
      <c r="Z10" s="3"/>
      <c r="AA10" s="3"/>
      <c r="AB10" s="3"/>
      <c r="AC10" s="3"/>
      <c r="AD10" s="3"/>
    </row>
    <row r="11" spans="1:30" x14ac:dyDescent="0.2">
      <c r="B11" s="31"/>
      <c r="C11" s="400" t="s">
        <v>4</v>
      </c>
      <c r="D11" s="400"/>
      <c r="E11" s="400"/>
      <c r="F11" s="400"/>
      <c r="G11" s="400"/>
      <c r="H11" s="400"/>
      <c r="J11" s="130"/>
      <c r="K11" s="130"/>
      <c r="L11" s="130"/>
      <c r="M11" s="130"/>
      <c r="N11" s="130"/>
      <c r="O11" s="130"/>
      <c r="P11" s="130"/>
      <c r="Q11" s="130"/>
      <c r="R11" s="130"/>
      <c r="S11" s="130"/>
      <c r="T11" s="130"/>
      <c r="U11" s="130"/>
      <c r="V11" s="130"/>
      <c r="W11" s="130"/>
      <c r="X11" s="3"/>
      <c r="Y11" s="3"/>
      <c r="Z11" s="3"/>
      <c r="AA11" s="3"/>
      <c r="AB11" s="3"/>
      <c r="AC11" s="3"/>
      <c r="AD11" s="3"/>
    </row>
    <row r="12" spans="1:30" x14ac:dyDescent="0.2">
      <c r="B12" s="31"/>
      <c r="C12" s="400" t="s">
        <v>5</v>
      </c>
      <c r="D12" s="400"/>
      <c r="E12" s="400"/>
      <c r="F12" s="400"/>
      <c r="G12" s="400"/>
      <c r="H12" s="400"/>
      <c r="J12" s="130"/>
      <c r="K12" s="130"/>
      <c r="L12" s="130"/>
      <c r="M12" s="130"/>
      <c r="N12" s="130"/>
      <c r="O12" s="130"/>
      <c r="P12" s="130"/>
      <c r="Q12" s="130"/>
      <c r="R12" s="130"/>
      <c r="S12" s="130"/>
      <c r="T12" s="130"/>
      <c r="U12" s="130"/>
      <c r="V12" s="130"/>
      <c r="W12" s="130"/>
      <c r="X12" s="3"/>
      <c r="Y12" s="3"/>
      <c r="Z12" s="3"/>
      <c r="AA12" s="3"/>
      <c r="AB12" s="3"/>
      <c r="AC12" s="3"/>
      <c r="AD12" s="3"/>
    </row>
    <row r="13" spans="1:30" x14ac:dyDescent="0.2">
      <c r="B13" s="31"/>
      <c r="C13" s="400" t="s">
        <v>6</v>
      </c>
      <c r="D13" s="400"/>
      <c r="E13" s="400"/>
      <c r="F13" s="400"/>
      <c r="G13" s="400"/>
      <c r="H13" s="400"/>
      <c r="J13" s="130"/>
      <c r="K13" s="130"/>
      <c r="L13" s="130"/>
      <c r="M13" s="130"/>
      <c r="N13" s="130"/>
      <c r="O13" s="130"/>
      <c r="P13" s="130"/>
      <c r="Q13" s="130"/>
      <c r="R13" s="130"/>
      <c r="S13" s="130"/>
      <c r="T13" s="130"/>
      <c r="U13" s="130"/>
      <c r="V13" s="130"/>
      <c r="W13" s="130"/>
      <c r="X13" s="3"/>
      <c r="Y13" s="3"/>
      <c r="Z13" s="3"/>
      <c r="AA13" s="3"/>
      <c r="AB13" s="3"/>
      <c r="AC13" s="3"/>
      <c r="AD13" s="3"/>
    </row>
    <row r="14" spans="1:30" x14ac:dyDescent="0.2">
      <c r="B14" s="31"/>
      <c r="C14" s="400" t="s">
        <v>270</v>
      </c>
      <c r="D14" s="400"/>
      <c r="E14" s="400"/>
      <c r="F14" s="400"/>
      <c r="G14" s="400"/>
      <c r="H14" s="400"/>
      <c r="J14" s="130"/>
      <c r="K14" s="130"/>
      <c r="L14" s="130"/>
      <c r="M14" s="130"/>
      <c r="N14" s="130"/>
      <c r="O14" s="130"/>
      <c r="P14" s="130"/>
      <c r="Q14" s="130"/>
      <c r="R14" s="130"/>
      <c r="S14" s="130"/>
      <c r="T14" s="130"/>
      <c r="U14" s="130"/>
      <c r="V14" s="130"/>
      <c r="W14" s="130"/>
      <c r="X14" s="3"/>
      <c r="Y14" s="3"/>
      <c r="Z14" s="3"/>
      <c r="AA14" s="3"/>
      <c r="AB14" s="3"/>
      <c r="AC14" s="3"/>
      <c r="AD14" s="3"/>
    </row>
    <row r="15" spans="1:30" ht="3.75" customHeight="1" x14ac:dyDescent="0.2">
      <c r="J15" s="3"/>
      <c r="K15" s="3"/>
      <c r="L15" s="3"/>
      <c r="M15" s="3"/>
      <c r="N15" s="3"/>
      <c r="O15" s="3"/>
      <c r="P15" s="3"/>
      <c r="Q15" s="3"/>
      <c r="R15" s="3"/>
      <c r="S15" s="3"/>
      <c r="T15" s="3"/>
      <c r="U15" s="3"/>
      <c r="V15" s="3"/>
      <c r="W15" s="3"/>
      <c r="X15" s="3"/>
      <c r="Y15" s="3"/>
      <c r="Z15" s="3"/>
      <c r="AA15" s="3"/>
      <c r="AB15" s="3"/>
      <c r="AC15" s="3"/>
      <c r="AD15" s="3"/>
    </row>
    <row r="16" spans="1:30" x14ac:dyDescent="0.2">
      <c r="B16" s="400" t="str">
        <f>IF($N$3=2,"Imię/Imiona","")</f>
        <v/>
      </c>
      <c r="C16" s="400"/>
      <c r="D16" s="400"/>
      <c r="E16" s="400"/>
      <c r="F16" s="400"/>
      <c r="G16" s="400"/>
      <c r="H16" s="400"/>
      <c r="J16" s="130"/>
      <c r="K16" s="130"/>
      <c r="L16" s="130"/>
      <c r="M16" s="130"/>
      <c r="N16" s="130"/>
      <c r="O16" s="130"/>
      <c r="P16" s="130"/>
      <c r="Q16" s="130"/>
      <c r="R16" s="130"/>
      <c r="S16" s="130"/>
      <c r="T16" s="130"/>
      <c r="U16" s="130"/>
      <c r="V16" s="130"/>
      <c r="W16" s="130"/>
      <c r="X16" s="3"/>
      <c r="Y16" s="3"/>
      <c r="Z16" s="3"/>
      <c r="AA16" s="3"/>
      <c r="AB16" s="3"/>
      <c r="AC16" s="3"/>
      <c r="AD16" s="3"/>
    </row>
    <row r="17" spans="2:30" x14ac:dyDescent="0.2">
      <c r="B17" s="400" t="str">
        <f>IF($N$3=2,"Nazwisko","")</f>
        <v/>
      </c>
      <c r="C17" s="400"/>
      <c r="D17" s="400"/>
      <c r="E17" s="400"/>
      <c r="F17" s="400"/>
      <c r="G17" s="400"/>
      <c r="H17" s="400"/>
      <c r="J17" s="130"/>
      <c r="K17" s="130"/>
      <c r="L17" s="130"/>
      <c r="M17" s="130"/>
      <c r="N17" s="130"/>
      <c r="O17" s="130"/>
      <c r="P17" s="130"/>
      <c r="Q17" s="130"/>
      <c r="R17" s="130"/>
      <c r="S17" s="130"/>
      <c r="T17" s="130"/>
      <c r="U17" s="130"/>
      <c r="V17" s="130"/>
      <c r="W17" s="130"/>
      <c r="X17" s="3"/>
      <c r="Y17" s="3"/>
      <c r="Z17" s="3"/>
      <c r="AA17" s="3"/>
      <c r="AB17" s="3"/>
      <c r="AC17" s="3"/>
      <c r="AD17" s="3"/>
    </row>
    <row r="18" spans="2:30" x14ac:dyDescent="0.2">
      <c r="B18" s="400" t="str">
        <f>IF($N$3=2,"Stanowisko","")</f>
        <v/>
      </c>
      <c r="C18" s="400"/>
      <c r="D18" s="400"/>
      <c r="E18" s="400"/>
      <c r="F18" s="400"/>
      <c r="G18" s="400"/>
      <c r="H18" s="400"/>
      <c r="J18" s="130"/>
      <c r="K18" s="130"/>
      <c r="L18" s="130"/>
      <c r="M18" s="130"/>
      <c r="N18" s="130"/>
      <c r="O18" s="130"/>
      <c r="P18" s="130"/>
      <c r="Q18" s="130"/>
      <c r="R18" s="130"/>
      <c r="S18" s="130"/>
      <c r="T18" s="130"/>
      <c r="U18" s="130"/>
      <c r="V18" s="130"/>
      <c r="W18" s="130"/>
      <c r="X18" s="3"/>
      <c r="Y18" s="3"/>
      <c r="Z18" s="3"/>
      <c r="AA18" s="3"/>
      <c r="AB18" s="3"/>
      <c r="AC18" s="3"/>
      <c r="AD18" s="3"/>
    </row>
    <row r="19" spans="2:30" x14ac:dyDescent="0.2">
      <c r="B19" s="400" t="str">
        <f>IF($N$3=2,"Numer PESEL","")</f>
        <v/>
      </c>
      <c r="C19" s="400"/>
      <c r="D19" s="400"/>
      <c r="E19" s="400"/>
      <c r="F19" s="400"/>
      <c r="G19" s="400"/>
      <c r="H19" s="400"/>
      <c r="J19" s="32"/>
      <c r="K19" s="32"/>
      <c r="L19" s="32"/>
      <c r="M19" s="32"/>
      <c r="N19" s="32"/>
      <c r="O19" s="32"/>
      <c r="P19" s="32"/>
      <c r="Q19" s="32"/>
      <c r="R19" s="32"/>
      <c r="S19" s="32"/>
      <c r="T19" s="6"/>
      <c r="U19" s="3"/>
      <c r="V19" s="684" t="str">
        <f>IF(T19="","",IF(10-MOD((J19*1+K19*3+L19*7+M19*9+N19*1+O19*3+P19*7+Q19*9+R19*1+S19*3),10)=T19,"","Nieprawidłowy PESEL-wprowadź ponownie"))</f>
        <v/>
      </c>
      <c r="W19" s="684"/>
      <c r="X19" s="684"/>
      <c r="Y19" s="684"/>
      <c r="Z19" s="684"/>
      <c r="AA19" s="684"/>
      <c r="AB19" s="684"/>
      <c r="AC19" s="684"/>
      <c r="AD19" s="684"/>
    </row>
    <row r="20" spans="2:30" x14ac:dyDescent="0.2">
      <c r="B20" s="400" t="str">
        <f>IF($N$3=2,"Seria i numer dowodu","")</f>
        <v/>
      </c>
      <c r="C20" s="400"/>
      <c r="D20" s="400"/>
      <c r="E20" s="400"/>
      <c r="F20" s="400"/>
      <c r="G20" s="400"/>
      <c r="H20" s="400"/>
      <c r="J20" s="130"/>
      <c r="K20" s="130"/>
      <c r="L20" s="130"/>
      <c r="M20" s="130"/>
      <c r="N20" s="130"/>
      <c r="O20" s="130"/>
      <c r="P20" s="130"/>
      <c r="Q20" s="130"/>
      <c r="R20" s="130"/>
      <c r="S20" s="130"/>
      <c r="T20" s="130"/>
      <c r="U20" s="130"/>
      <c r="V20" s="130"/>
      <c r="W20" s="130"/>
      <c r="X20" s="3"/>
      <c r="Y20" s="3"/>
      <c r="Z20" s="3"/>
      <c r="AA20" s="3"/>
      <c r="AB20" s="3"/>
      <c r="AC20" s="3"/>
      <c r="AD20" s="3"/>
    </row>
    <row r="21" spans="2:30" x14ac:dyDescent="0.2">
      <c r="B21" s="400" t="str">
        <f>IF($N$3=2,"Adres zamieszkania","")</f>
        <v/>
      </c>
      <c r="C21" s="400"/>
      <c r="D21" s="400"/>
      <c r="E21" s="400"/>
      <c r="F21" s="400"/>
      <c r="G21" s="400"/>
      <c r="H21" s="400"/>
      <c r="J21" s="685"/>
      <c r="K21" s="685"/>
      <c r="L21" s="685"/>
      <c r="M21" s="685"/>
      <c r="N21" s="685"/>
      <c r="O21" s="685"/>
      <c r="P21" s="685"/>
      <c r="Q21" s="685"/>
      <c r="R21" s="685"/>
      <c r="S21" s="685"/>
      <c r="T21" s="685"/>
      <c r="U21" s="685"/>
      <c r="V21" s="685"/>
      <c r="W21" s="685"/>
      <c r="X21" s="3"/>
      <c r="Y21" s="3"/>
      <c r="Z21" s="3"/>
      <c r="AA21" s="3"/>
      <c r="AB21" s="3"/>
      <c r="AC21" s="3"/>
      <c r="AD21" s="3"/>
    </row>
    <row r="22" spans="2:30" x14ac:dyDescent="0.2">
      <c r="B22" s="31"/>
      <c r="C22" s="400" t="str">
        <f>IF($B21="","","Miejscowość")</f>
        <v/>
      </c>
      <c r="D22" s="400"/>
      <c r="E22" s="400"/>
      <c r="F22" s="400"/>
      <c r="G22" s="400"/>
      <c r="H22" s="400"/>
      <c r="J22" s="130"/>
      <c r="K22" s="130"/>
      <c r="L22" s="130"/>
      <c r="M22" s="130"/>
      <c r="N22" s="130"/>
      <c r="O22" s="130"/>
      <c r="P22" s="130"/>
      <c r="Q22" s="130"/>
      <c r="R22" s="130"/>
      <c r="S22" s="130"/>
      <c r="T22" s="130"/>
      <c r="U22" s="130"/>
      <c r="V22" s="130"/>
      <c r="W22" s="130"/>
      <c r="X22" s="3"/>
      <c r="Y22" s="3"/>
      <c r="Z22" s="3"/>
      <c r="AA22" s="3"/>
      <c r="AB22" s="3"/>
      <c r="AC22" s="3"/>
      <c r="AD22" s="3"/>
    </row>
    <row r="23" spans="2:30" x14ac:dyDescent="0.2">
      <c r="B23" s="31"/>
      <c r="C23" s="400" t="str">
        <f>IF($B21="","","Kod pocztowy")</f>
        <v/>
      </c>
      <c r="D23" s="400"/>
      <c r="E23" s="400"/>
      <c r="F23" s="400"/>
      <c r="G23" s="400"/>
      <c r="H23" s="400"/>
      <c r="J23" s="130"/>
      <c r="K23" s="130"/>
      <c r="L23" s="130"/>
      <c r="M23" s="130"/>
      <c r="N23" s="130"/>
      <c r="O23" s="130"/>
      <c r="P23" s="130"/>
      <c r="Q23" s="130"/>
      <c r="R23" s="130"/>
      <c r="S23" s="130"/>
      <c r="T23" s="130"/>
      <c r="U23" s="130"/>
      <c r="V23" s="130"/>
      <c r="W23" s="130"/>
      <c r="X23" s="3"/>
      <c r="Y23" s="3"/>
      <c r="Z23" s="3"/>
      <c r="AA23" s="3"/>
      <c r="AB23" s="3"/>
      <c r="AC23" s="3"/>
      <c r="AD23" s="3"/>
    </row>
    <row r="24" spans="2:30" x14ac:dyDescent="0.2">
      <c r="B24" s="31"/>
      <c r="C24" s="400" t="str">
        <f>IF($B21="","","Poczta")</f>
        <v/>
      </c>
      <c r="D24" s="400"/>
      <c r="E24" s="400"/>
      <c r="F24" s="400"/>
      <c r="G24" s="400"/>
      <c r="H24" s="400"/>
      <c r="J24" s="130"/>
      <c r="K24" s="130"/>
      <c r="L24" s="130"/>
      <c r="M24" s="130"/>
      <c r="N24" s="130"/>
      <c r="O24" s="130"/>
      <c r="P24" s="130"/>
      <c r="Q24" s="130"/>
      <c r="R24" s="130"/>
      <c r="S24" s="130"/>
      <c r="T24" s="130"/>
      <c r="U24" s="130"/>
      <c r="V24" s="130"/>
      <c r="W24" s="130"/>
      <c r="X24" s="3"/>
      <c r="Y24" s="3"/>
      <c r="Z24" s="3"/>
      <c r="AA24" s="3"/>
      <c r="AB24" s="3"/>
      <c r="AC24" s="3"/>
      <c r="AD24" s="3"/>
    </row>
    <row r="25" spans="2:30" x14ac:dyDescent="0.2">
      <c r="B25" s="31"/>
      <c r="C25" s="400" t="str">
        <f>IF($B21="","","Ulica i numer odmu")</f>
        <v/>
      </c>
      <c r="D25" s="400"/>
      <c r="E25" s="400"/>
      <c r="F25" s="400"/>
      <c r="G25" s="400"/>
      <c r="H25" s="400"/>
      <c r="J25" s="130"/>
      <c r="K25" s="130"/>
      <c r="L25" s="130"/>
      <c r="M25" s="130"/>
      <c r="N25" s="130"/>
      <c r="O25" s="130"/>
      <c r="P25" s="130"/>
      <c r="Q25" s="130"/>
      <c r="R25" s="130"/>
      <c r="S25" s="130"/>
      <c r="T25" s="130"/>
      <c r="U25" s="130"/>
      <c r="V25" s="130"/>
      <c r="W25" s="130"/>
      <c r="X25" s="3"/>
      <c r="Y25" s="3"/>
      <c r="Z25" s="3"/>
      <c r="AA25" s="3"/>
      <c r="AB25" s="3"/>
      <c r="AC25" s="3"/>
      <c r="AD25" s="3"/>
    </row>
    <row r="26" spans="2:30" ht="3.75" customHeight="1" x14ac:dyDescent="0.2">
      <c r="J26" s="3"/>
      <c r="K26" s="3"/>
      <c r="L26" s="3"/>
      <c r="M26" s="3"/>
      <c r="N26" s="3"/>
      <c r="O26" s="3"/>
      <c r="P26" s="3"/>
      <c r="Q26" s="3"/>
      <c r="R26" s="3"/>
      <c r="S26" s="3"/>
      <c r="T26" s="3"/>
      <c r="U26" s="3"/>
      <c r="V26" s="3"/>
      <c r="W26" s="3"/>
      <c r="X26" s="3"/>
      <c r="Y26" s="3"/>
      <c r="Z26" s="3"/>
      <c r="AA26" s="3"/>
      <c r="AB26" s="3"/>
      <c r="AC26" s="3"/>
      <c r="AD26" s="3"/>
    </row>
    <row r="27" spans="2:30" ht="12" customHeight="1" x14ac:dyDescent="0.2">
      <c r="B27" s="400" t="str">
        <f>IF($N$3=3,"Imię/Imiona","")</f>
        <v/>
      </c>
      <c r="C27" s="400"/>
      <c r="D27" s="400"/>
      <c r="E27" s="400"/>
      <c r="F27" s="400"/>
      <c r="G27" s="400"/>
      <c r="H27" s="400"/>
      <c r="J27" s="130"/>
      <c r="K27" s="130"/>
      <c r="L27" s="130"/>
      <c r="M27" s="130"/>
      <c r="N27" s="130"/>
      <c r="O27" s="130"/>
      <c r="P27" s="130"/>
      <c r="Q27" s="130"/>
      <c r="R27" s="130"/>
      <c r="S27" s="130"/>
      <c r="T27" s="130"/>
      <c r="U27" s="130"/>
      <c r="V27" s="130"/>
      <c r="W27" s="130"/>
      <c r="X27" s="3"/>
      <c r="Y27" s="3"/>
      <c r="Z27" s="3"/>
      <c r="AA27" s="3"/>
      <c r="AB27" s="3"/>
      <c r="AC27" s="3"/>
      <c r="AD27" s="3"/>
    </row>
    <row r="28" spans="2:30" ht="12" customHeight="1" x14ac:dyDescent="0.2">
      <c r="B28" s="400" t="str">
        <f>IF($N$3=3,"Nazwisko","")</f>
        <v/>
      </c>
      <c r="C28" s="400"/>
      <c r="D28" s="400"/>
      <c r="E28" s="400"/>
      <c r="F28" s="400"/>
      <c r="G28" s="400"/>
      <c r="H28" s="400"/>
      <c r="J28" s="130"/>
      <c r="K28" s="130"/>
      <c r="L28" s="130"/>
      <c r="M28" s="130"/>
      <c r="N28" s="130"/>
      <c r="O28" s="130"/>
      <c r="P28" s="130"/>
      <c r="Q28" s="130"/>
      <c r="R28" s="130"/>
      <c r="S28" s="130"/>
      <c r="T28" s="130"/>
      <c r="U28" s="130"/>
      <c r="V28" s="130"/>
      <c r="W28" s="130"/>
      <c r="X28" s="3"/>
      <c r="Y28" s="3"/>
      <c r="Z28" s="3"/>
      <c r="AA28" s="3"/>
      <c r="AB28" s="3"/>
      <c r="AC28" s="3"/>
      <c r="AD28" s="3"/>
    </row>
    <row r="29" spans="2:30" ht="12" customHeight="1" x14ac:dyDescent="0.2">
      <c r="B29" s="400" t="str">
        <f>IF($N$3=3,"Stanowisko","")</f>
        <v/>
      </c>
      <c r="C29" s="400"/>
      <c r="D29" s="400"/>
      <c r="E29" s="400"/>
      <c r="F29" s="400"/>
      <c r="G29" s="400"/>
      <c r="H29" s="400"/>
      <c r="J29" s="130"/>
      <c r="K29" s="130"/>
      <c r="L29" s="130"/>
      <c r="M29" s="130"/>
      <c r="N29" s="130"/>
      <c r="O29" s="130"/>
      <c r="P29" s="130"/>
      <c r="Q29" s="130"/>
      <c r="R29" s="130"/>
      <c r="S29" s="130"/>
      <c r="T29" s="130"/>
      <c r="U29" s="130"/>
      <c r="V29" s="130"/>
      <c r="W29" s="130"/>
      <c r="X29" s="3"/>
      <c r="Y29" s="3"/>
      <c r="Z29" s="3"/>
      <c r="AA29" s="3"/>
      <c r="AB29" s="3"/>
      <c r="AC29" s="3"/>
      <c r="AD29" s="3"/>
    </row>
    <row r="30" spans="2:30" ht="12" customHeight="1" x14ac:dyDescent="0.2">
      <c r="B30" s="400" t="str">
        <f>IF($N$3=3,"Numer PESEL","")</f>
        <v/>
      </c>
      <c r="C30" s="400"/>
      <c r="D30" s="400"/>
      <c r="E30" s="400"/>
      <c r="F30" s="400"/>
      <c r="G30" s="400"/>
      <c r="H30" s="400"/>
      <c r="J30" s="32"/>
      <c r="K30" s="32"/>
      <c r="L30" s="32"/>
      <c r="M30" s="32"/>
      <c r="N30" s="32"/>
      <c r="O30" s="32"/>
      <c r="P30" s="32"/>
      <c r="Q30" s="32"/>
      <c r="R30" s="32"/>
      <c r="S30" s="32"/>
      <c r="T30" s="6"/>
      <c r="U30" s="3"/>
      <c r="V30" s="684" t="str">
        <f>IF(T30="","",IF(10-MOD((J30*1+K30*3+L30*7+M30*9+N30*1+O30*3+P30*7+Q30*9+R30*1+S30*3),10)=T30,"","Nieprawidłowy PESEL-wprowadź ponownie"))</f>
        <v/>
      </c>
      <c r="W30" s="684"/>
      <c r="X30" s="684"/>
      <c r="Y30" s="684"/>
      <c r="Z30" s="684"/>
      <c r="AA30" s="684"/>
      <c r="AB30" s="684"/>
      <c r="AC30" s="684"/>
      <c r="AD30" s="684"/>
    </row>
    <row r="31" spans="2:30" ht="12" customHeight="1" x14ac:dyDescent="0.2">
      <c r="B31" s="400" t="str">
        <f>IF($N$3=3,"Seria i numer dowodu","")</f>
        <v/>
      </c>
      <c r="C31" s="400"/>
      <c r="D31" s="400"/>
      <c r="E31" s="400"/>
      <c r="F31" s="400"/>
      <c r="G31" s="400"/>
      <c r="H31" s="400"/>
      <c r="J31" s="130"/>
      <c r="K31" s="130"/>
      <c r="L31" s="130"/>
      <c r="M31" s="130"/>
      <c r="N31" s="130"/>
      <c r="O31" s="130"/>
      <c r="P31" s="130"/>
      <c r="Q31" s="130"/>
      <c r="R31" s="130"/>
      <c r="S31" s="130"/>
      <c r="T31" s="130"/>
      <c r="U31" s="130"/>
      <c r="V31" s="130"/>
      <c r="W31" s="130"/>
      <c r="X31" s="3"/>
      <c r="Y31" s="3"/>
      <c r="Z31" s="3"/>
      <c r="AA31" s="3"/>
      <c r="AB31" s="3"/>
      <c r="AC31" s="3"/>
      <c r="AD31" s="3"/>
    </row>
    <row r="32" spans="2:30" ht="12" customHeight="1" x14ac:dyDescent="0.2">
      <c r="B32" s="400" t="str">
        <f>IF($N$3=3,"Adres zamieszkania","")</f>
        <v/>
      </c>
      <c r="C32" s="400"/>
      <c r="D32" s="400"/>
      <c r="E32" s="400"/>
      <c r="F32" s="400"/>
      <c r="G32" s="400"/>
      <c r="H32" s="400"/>
      <c r="J32" s="685"/>
      <c r="K32" s="685"/>
      <c r="L32" s="685"/>
      <c r="M32" s="685"/>
      <c r="N32" s="685"/>
      <c r="O32" s="685"/>
      <c r="P32" s="685"/>
      <c r="Q32" s="685"/>
      <c r="R32" s="685"/>
      <c r="S32" s="685"/>
      <c r="T32" s="685"/>
      <c r="U32" s="685"/>
      <c r="V32" s="685"/>
      <c r="W32" s="685"/>
      <c r="X32" s="3"/>
      <c r="Y32" s="3"/>
      <c r="Z32" s="3"/>
      <c r="AA32" s="3"/>
      <c r="AB32" s="3"/>
      <c r="AC32" s="3"/>
      <c r="AD32" s="3"/>
    </row>
    <row r="33" spans="2:30" ht="12" customHeight="1" x14ac:dyDescent="0.2">
      <c r="B33" s="31"/>
      <c r="C33" s="400" t="str">
        <f>IF($B32="","","Miejscowość")</f>
        <v/>
      </c>
      <c r="D33" s="400"/>
      <c r="E33" s="400"/>
      <c r="F33" s="400"/>
      <c r="G33" s="400"/>
      <c r="H33" s="400"/>
      <c r="J33" s="130"/>
      <c r="K33" s="130"/>
      <c r="L33" s="130"/>
      <c r="M33" s="130"/>
      <c r="N33" s="130"/>
      <c r="O33" s="130"/>
      <c r="P33" s="130"/>
      <c r="Q33" s="130"/>
      <c r="R33" s="130"/>
      <c r="S33" s="130"/>
      <c r="T33" s="130"/>
      <c r="U33" s="130"/>
      <c r="V33" s="130"/>
      <c r="W33" s="130"/>
      <c r="X33" s="3"/>
      <c r="Y33" s="3"/>
      <c r="Z33" s="3"/>
      <c r="AA33" s="3"/>
      <c r="AB33" s="3"/>
      <c r="AC33" s="3"/>
      <c r="AD33" s="3"/>
    </row>
    <row r="34" spans="2:30" ht="12" customHeight="1" x14ac:dyDescent="0.2">
      <c r="B34" s="31"/>
      <c r="C34" s="400" t="str">
        <f>IF($B32="","","Kod pocztowy")</f>
        <v/>
      </c>
      <c r="D34" s="400"/>
      <c r="E34" s="400"/>
      <c r="F34" s="400"/>
      <c r="G34" s="400"/>
      <c r="H34" s="400"/>
      <c r="J34" s="130"/>
      <c r="K34" s="130"/>
      <c r="L34" s="130"/>
      <c r="M34" s="130"/>
      <c r="N34" s="130"/>
      <c r="O34" s="130"/>
      <c r="P34" s="130"/>
      <c r="Q34" s="130"/>
      <c r="R34" s="130"/>
      <c r="S34" s="130"/>
      <c r="T34" s="130"/>
      <c r="U34" s="130"/>
      <c r="V34" s="130"/>
      <c r="W34" s="130"/>
      <c r="X34" s="3"/>
      <c r="Y34" s="3"/>
      <c r="Z34" s="3"/>
      <c r="AA34" s="3"/>
      <c r="AB34" s="3"/>
      <c r="AC34" s="3"/>
      <c r="AD34" s="3"/>
    </row>
    <row r="35" spans="2:30" ht="12" customHeight="1" x14ac:dyDescent="0.2">
      <c r="B35" s="31"/>
      <c r="C35" s="400" t="str">
        <f>IF($B32="","","Poczta")</f>
        <v/>
      </c>
      <c r="D35" s="400"/>
      <c r="E35" s="400"/>
      <c r="F35" s="400"/>
      <c r="G35" s="400"/>
      <c r="H35" s="400"/>
      <c r="J35" s="130"/>
      <c r="K35" s="130"/>
      <c r="L35" s="130"/>
      <c r="M35" s="130"/>
      <c r="N35" s="130"/>
      <c r="O35" s="130"/>
      <c r="P35" s="130"/>
      <c r="Q35" s="130"/>
      <c r="R35" s="130"/>
      <c r="S35" s="130"/>
      <c r="T35" s="130"/>
      <c r="U35" s="130"/>
      <c r="V35" s="130"/>
      <c r="W35" s="130"/>
      <c r="X35" s="3"/>
      <c r="Y35" s="3"/>
      <c r="Z35" s="3"/>
      <c r="AA35" s="3"/>
      <c r="AB35" s="3"/>
      <c r="AC35" s="3"/>
      <c r="AD35" s="3"/>
    </row>
    <row r="36" spans="2:30" ht="12" customHeight="1" x14ac:dyDescent="0.2">
      <c r="B36" s="31"/>
      <c r="C36" s="400" t="str">
        <f>IF($B32="","","Ulica i numer odmu")</f>
        <v/>
      </c>
      <c r="D36" s="400"/>
      <c r="E36" s="400"/>
      <c r="F36" s="400"/>
      <c r="G36" s="400"/>
      <c r="H36" s="400"/>
      <c r="J36" s="130"/>
      <c r="K36" s="130"/>
      <c r="L36" s="130"/>
      <c r="M36" s="130"/>
      <c r="N36" s="130"/>
      <c r="O36" s="130"/>
      <c r="P36" s="130"/>
      <c r="Q36" s="130"/>
      <c r="R36" s="130"/>
      <c r="S36" s="130"/>
      <c r="T36" s="130"/>
      <c r="U36" s="130"/>
      <c r="V36" s="130"/>
      <c r="W36" s="130"/>
      <c r="X36" s="3"/>
      <c r="Y36" s="3"/>
      <c r="Z36" s="3"/>
      <c r="AA36" s="3"/>
      <c r="AB36" s="3"/>
      <c r="AC36" s="3"/>
      <c r="AD36" s="3"/>
    </row>
    <row r="37" spans="2:30" ht="3.75" customHeight="1" x14ac:dyDescent="0.2"/>
    <row r="38" spans="2:30" ht="3.75" customHeight="1" x14ac:dyDescent="0.2"/>
  </sheetData>
  <sheetProtection algorithmName="SHA-512" hashValue="qyC4YRXFf9ss4fx6BkXuFu7V49YFP+UP3K1mwhZzVpfuqrqohzCcJnRESxSVGHnaQHJ4CEOpObr91pH+1dL0dw==" saltValue="GBDSQ6lWTS8q3+gO1F15zw==" spinCount="100000" sheet="1" objects="1" scenarios="1"/>
  <mergeCells count="62">
    <mergeCell ref="B21:H21"/>
    <mergeCell ref="J21:W21"/>
    <mergeCell ref="C23:H23"/>
    <mergeCell ref="J23:W23"/>
    <mergeCell ref="C24:H24"/>
    <mergeCell ref="J24:W24"/>
    <mergeCell ref="B18:H18"/>
    <mergeCell ref="J18:W18"/>
    <mergeCell ref="B19:H19"/>
    <mergeCell ref="B20:H20"/>
    <mergeCell ref="J20:W20"/>
    <mergeCell ref="V19:AD19"/>
    <mergeCell ref="J32:W32"/>
    <mergeCell ref="B27:H27"/>
    <mergeCell ref="J27:W27"/>
    <mergeCell ref="C22:H22"/>
    <mergeCell ref="J22:W22"/>
    <mergeCell ref="C25:H25"/>
    <mergeCell ref="V30:AD30"/>
    <mergeCell ref="B30:H30"/>
    <mergeCell ref="B10:H10"/>
    <mergeCell ref="C11:H11"/>
    <mergeCell ref="C12:H12"/>
    <mergeCell ref="J5:W5"/>
    <mergeCell ref="J6:W6"/>
    <mergeCell ref="J7:W7"/>
    <mergeCell ref="J9:W9"/>
    <mergeCell ref="J10:W10"/>
    <mergeCell ref="J11:W11"/>
    <mergeCell ref="J12:W12"/>
    <mergeCell ref="B9:H9"/>
    <mergeCell ref="B1:W1"/>
    <mergeCell ref="B5:H5"/>
    <mergeCell ref="B6:H6"/>
    <mergeCell ref="B7:H7"/>
    <mergeCell ref="B8:H8"/>
    <mergeCell ref="B3:M3"/>
    <mergeCell ref="V8:AD8"/>
    <mergeCell ref="C35:H35"/>
    <mergeCell ref="J35:W35"/>
    <mergeCell ref="C36:H36"/>
    <mergeCell ref="J36:W36"/>
    <mergeCell ref="J25:W25"/>
    <mergeCell ref="B28:H28"/>
    <mergeCell ref="J28:W28"/>
    <mergeCell ref="B29:H29"/>
    <mergeCell ref="J29:W29"/>
    <mergeCell ref="C33:H33"/>
    <mergeCell ref="J33:W33"/>
    <mergeCell ref="C34:H34"/>
    <mergeCell ref="J34:W34"/>
    <mergeCell ref="B31:H31"/>
    <mergeCell ref="J31:W31"/>
    <mergeCell ref="B32:H32"/>
    <mergeCell ref="J13:W13"/>
    <mergeCell ref="J14:W14"/>
    <mergeCell ref="B16:H16"/>
    <mergeCell ref="J16:W16"/>
    <mergeCell ref="B17:H17"/>
    <mergeCell ref="J17:W17"/>
    <mergeCell ref="C13:H13"/>
    <mergeCell ref="C14:H14"/>
  </mergeCells>
  <conditionalFormatting sqref="V8:AD8">
    <cfRule type="containsText" dxfId="2" priority="9" operator="containsText" text="Nieprawidłowy PESEL-wprowadź ponownie">
      <formula>NOT(ISERROR(SEARCH("Nieprawidłowy PESEL-wprowadź ponownie",V8)))</formula>
    </cfRule>
  </conditionalFormatting>
  <conditionalFormatting sqref="V19:AD19">
    <cfRule type="containsText" dxfId="1" priority="4" operator="containsText" text="Nieprawidłowy PESEL-wprowadź ponownie">
      <formula>NOT(ISERROR(SEARCH("Nieprawidłowy PESEL-wprowadź ponownie",V19)))</formula>
    </cfRule>
  </conditionalFormatting>
  <conditionalFormatting sqref="V30:AD30">
    <cfRule type="containsText" dxfId="0" priority="3" operator="containsText" text="Nieprawidłowy PESEL-wprowadź ponownie">
      <formula>NOT(ISERROR(SEARCH("Nieprawidłowy PESEL-wprowadź ponownie",V30)))</formula>
    </cfRule>
  </conditionalFormatting>
  <pageMargins left="0.70866141732283472" right="0.70866141732283472" top="1.1811023622047245" bottom="1.1811023622047245" header="0.31496062992125984" footer="0.31496062992125984"/>
  <pageSetup paperSize="9" orientation="portrait" r:id="rId1"/>
  <headerFooter>
    <oddHeader>&amp;C&amp;G</oddHeader>
    <oddFooter>&amp;C&amp;10Stowarzyszenie "Samorządowe Centrum Przedsiębiorczości i Rozwoju" w Suchej Beskidzkiej
Ul Mickiewicza 175; 34 - 200 Sucha Beskidzka
www.funduszemalopolska.pl;    e-mail: sekretariat@funduszemalopolska.pl
tel:     33 874 11 03&amp;R&amp;P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96"/>
  <sheetViews>
    <sheetView view="pageLayout" topLeftCell="A43" zoomScale="160" zoomScaleNormal="100" zoomScalePageLayoutView="160" workbookViewId="0">
      <selection activeCell="P53" sqref="P53:AA60"/>
    </sheetView>
  </sheetViews>
  <sheetFormatPr defaultColWidth="2.85546875" defaultRowHeight="12" x14ac:dyDescent="0.2"/>
  <cols>
    <col min="1" max="16384" width="2.85546875" style="1"/>
  </cols>
  <sheetData>
    <row r="1" spans="1:30" x14ac:dyDescent="0.2">
      <c r="C1" s="235" t="s">
        <v>608</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row>
    <row r="2" spans="1:30" ht="3.75" customHeight="1" x14ac:dyDescent="0.2"/>
    <row r="3" spans="1:30" ht="15" x14ac:dyDescent="0.2">
      <c r="Q3" s="686" t="s">
        <v>609</v>
      </c>
      <c r="R3" s="686"/>
      <c r="S3" s="686"/>
      <c r="T3" s="686"/>
      <c r="U3" s="686"/>
      <c r="V3" s="686"/>
      <c r="W3" s="686"/>
      <c r="X3" s="686"/>
      <c r="Y3" s="686"/>
      <c r="Z3" s="686"/>
      <c r="AA3" s="686"/>
      <c r="AB3" s="686"/>
      <c r="AC3" s="686"/>
      <c r="AD3" s="686"/>
    </row>
    <row r="4" spans="1:30" ht="3.75" customHeight="1" x14ac:dyDescent="0.2"/>
    <row r="5" spans="1:30" x14ac:dyDescent="0.2">
      <c r="B5" s="423" t="s">
        <v>616</v>
      </c>
      <c r="C5" s="423"/>
      <c r="D5" s="423"/>
      <c r="E5" s="423"/>
      <c r="F5" s="423"/>
      <c r="G5" s="423"/>
      <c r="H5" s="423"/>
      <c r="I5" s="423"/>
      <c r="J5" s="423"/>
      <c r="K5" s="691">
        <v>44681</v>
      </c>
      <c r="L5" s="692"/>
      <c r="M5" s="692"/>
      <c r="N5" s="692"/>
      <c r="O5" s="692"/>
      <c r="P5" s="693"/>
    </row>
    <row r="6" spans="1:30" ht="3.75" customHeight="1" x14ac:dyDescent="0.2"/>
    <row r="7" spans="1:30" x14ac:dyDescent="0.2">
      <c r="B7" s="257"/>
      <c r="C7" s="257"/>
      <c r="D7" s="257"/>
      <c r="E7" s="257"/>
      <c r="F7" s="257"/>
      <c r="G7" s="257"/>
      <c r="H7" s="257"/>
      <c r="I7" s="257"/>
      <c r="J7" s="257"/>
      <c r="K7" s="257"/>
      <c r="L7" s="257"/>
    </row>
    <row r="8" spans="1:30" x14ac:dyDescent="0.2">
      <c r="B8" s="687" t="s">
        <v>610</v>
      </c>
      <c r="C8" s="687"/>
      <c r="D8" s="687"/>
      <c r="E8" s="687"/>
      <c r="F8" s="687"/>
      <c r="G8" s="687"/>
      <c r="H8" s="687"/>
      <c r="I8" s="687"/>
      <c r="J8" s="687"/>
      <c r="K8" s="687"/>
      <c r="L8" s="687"/>
    </row>
    <row r="9" spans="1:30" ht="3.75" customHeight="1" x14ac:dyDescent="0.2"/>
    <row r="10" spans="1:30" ht="15" customHeight="1" x14ac:dyDescent="0.2">
      <c r="A10" s="249" t="s">
        <v>611</v>
      </c>
      <c r="B10" s="249"/>
      <c r="C10" s="249" t="s">
        <v>612</v>
      </c>
      <c r="D10" s="249"/>
      <c r="E10" s="249"/>
      <c r="F10" s="249"/>
      <c r="G10" s="249"/>
      <c r="H10" s="249"/>
      <c r="I10" s="249"/>
      <c r="J10" s="249"/>
      <c r="K10" s="249"/>
      <c r="L10" s="249"/>
      <c r="M10" s="249" t="s">
        <v>613</v>
      </c>
      <c r="N10" s="249"/>
      <c r="O10" s="249"/>
      <c r="P10" s="249" t="s">
        <v>614</v>
      </c>
      <c r="Q10" s="249"/>
      <c r="R10" s="249"/>
      <c r="S10" s="249"/>
      <c r="T10" s="249"/>
      <c r="U10" s="249"/>
      <c r="V10" s="249"/>
      <c r="W10" s="249"/>
      <c r="X10" s="249"/>
      <c r="Y10" s="249"/>
      <c r="Z10" s="249"/>
      <c r="AA10" s="249"/>
      <c r="AB10" s="249" t="s">
        <v>615</v>
      </c>
      <c r="AC10" s="249"/>
      <c r="AD10" s="249"/>
    </row>
    <row r="11" spans="1:30" x14ac:dyDescent="0.2">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row>
    <row r="12" spans="1:30" x14ac:dyDescent="0.2">
      <c r="A12" s="249"/>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row>
    <row r="13" spans="1:30" ht="12" customHeight="1" x14ac:dyDescent="0.2">
      <c r="A13" s="689" t="s">
        <v>606</v>
      </c>
      <c r="B13" s="689"/>
      <c r="C13" s="664" t="s">
        <v>621</v>
      </c>
      <c r="D13" s="664"/>
      <c r="E13" s="664"/>
      <c r="F13" s="664"/>
      <c r="G13" s="664"/>
      <c r="H13" s="664"/>
      <c r="I13" s="664"/>
      <c r="J13" s="664"/>
      <c r="K13" s="664"/>
      <c r="L13" s="664"/>
      <c r="M13" s="194">
        <v>7</v>
      </c>
      <c r="N13" s="194"/>
      <c r="O13" s="194"/>
      <c r="P13" s="249" t="str">
        <f>"Przedsiębiorstwo pod nazwą"&amp;" "&amp;'03. Formularz Wniosku '!J14&amp;" "&amp;"funkcjonuje na rynku od"&amp;" "&amp;Arkusz2!D33&amp;" "&amp;"lat."&amp;" "&amp;"Dlatego też przyznano"&amp;" "&amp;AB13&amp;" "&amp;"punkty."</f>
        <v>Przedsiębiorstwo pod nazwą  funkcjonuje na rynku od 0 lat. Dlatego też przyznano 0 punkty.</v>
      </c>
      <c r="Q13" s="249"/>
      <c r="R13" s="249"/>
      <c r="S13" s="249"/>
      <c r="T13" s="249"/>
      <c r="U13" s="249"/>
      <c r="V13" s="249"/>
      <c r="W13" s="249"/>
      <c r="X13" s="249"/>
      <c r="Y13" s="249"/>
      <c r="Z13" s="249"/>
      <c r="AA13" s="249"/>
      <c r="AB13" s="690">
        <f>IF(Arkusz2!D33*12&lt;=6,0,IF(Arkusz2!D33*12&lt;=18,1,IF(Arkusz2!D33*12&lt;=36,2,IF(Arkusz2!D33*12&lt;=48,4,7))))</f>
        <v>0</v>
      </c>
      <c r="AC13" s="690"/>
      <c r="AD13" s="690"/>
    </row>
    <row r="14" spans="1:30" ht="12" customHeight="1" x14ac:dyDescent="0.2">
      <c r="A14" s="689"/>
      <c r="B14" s="689"/>
      <c r="C14" s="664"/>
      <c r="D14" s="664"/>
      <c r="E14" s="664"/>
      <c r="F14" s="664"/>
      <c r="G14" s="664"/>
      <c r="H14" s="664"/>
      <c r="I14" s="664"/>
      <c r="J14" s="664"/>
      <c r="K14" s="664"/>
      <c r="L14" s="664"/>
      <c r="M14" s="194"/>
      <c r="N14" s="194"/>
      <c r="O14" s="194"/>
      <c r="P14" s="249"/>
      <c r="Q14" s="249"/>
      <c r="R14" s="249"/>
      <c r="S14" s="249"/>
      <c r="T14" s="249"/>
      <c r="U14" s="249"/>
      <c r="V14" s="249"/>
      <c r="W14" s="249"/>
      <c r="X14" s="249"/>
      <c r="Y14" s="249"/>
      <c r="Z14" s="249"/>
      <c r="AA14" s="249"/>
      <c r="AB14" s="690"/>
      <c r="AC14" s="690"/>
      <c r="AD14" s="690"/>
    </row>
    <row r="15" spans="1:30" x14ac:dyDescent="0.2">
      <c r="A15" s="689"/>
      <c r="B15" s="689"/>
      <c r="C15" s="664"/>
      <c r="D15" s="664"/>
      <c r="E15" s="664"/>
      <c r="F15" s="664"/>
      <c r="G15" s="664"/>
      <c r="H15" s="664"/>
      <c r="I15" s="664"/>
      <c r="J15" s="664"/>
      <c r="K15" s="664"/>
      <c r="L15" s="664"/>
      <c r="M15" s="194"/>
      <c r="N15" s="194"/>
      <c r="O15" s="194"/>
      <c r="P15" s="249"/>
      <c r="Q15" s="249"/>
      <c r="R15" s="249"/>
      <c r="S15" s="249"/>
      <c r="T15" s="249"/>
      <c r="U15" s="249"/>
      <c r="V15" s="249"/>
      <c r="W15" s="249"/>
      <c r="X15" s="249"/>
      <c r="Y15" s="249"/>
      <c r="Z15" s="249"/>
      <c r="AA15" s="249"/>
      <c r="AB15" s="690"/>
      <c r="AC15" s="690"/>
      <c r="AD15" s="690"/>
    </row>
    <row r="16" spans="1:30" x14ac:dyDescent="0.2">
      <c r="A16" s="689"/>
      <c r="B16" s="689"/>
      <c r="C16" s="664"/>
      <c r="D16" s="664"/>
      <c r="E16" s="664"/>
      <c r="F16" s="664"/>
      <c r="G16" s="664"/>
      <c r="H16" s="664"/>
      <c r="I16" s="664"/>
      <c r="J16" s="664"/>
      <c r="K16" s="664"/>
      <c r="L16" s="664"/>
      <c r="M16" s="194"/>
      <c r="N16" s="194"/>
      <c r="O16" s="194"/>
      <c r="P16" s="249"/>
      <c r="Q16" s="249"/>
      <c r="R16" s="249"/>
      <c r="S16" s="249"/>
      <c r="T16" s="249"/>
      <c r="U16" s="249"/>
      <c r="V16" s="249"/>
      <c r="W16" s="249"/>
      <c r="X16" s="249"/>
      <c r="Y16" s="249"/>
      <c r="Z16" s="249"/>
      <c r="AA16" s="249"/>
      <c r="AB16" s="690"/>
      <c r="AC16" s="690"/>
      <c r="AD16" s="690"/>
    </row>
    <row r="17" spans="1:30" x14ac:dyDescent="0.2">
      <c r="A17" s="689"/>
      <c r="B17" s="689"/>
      <c r="C17" s="664"/>
      <c r="D17" s="664"/>
      <c r="E17" s="664"/>
      <c r="F17" s="664"/>
      <c r="G17" s="664"/>
      <c r="H17" s="664"/>
      <c r="I17" s="664"/>
      <c r="J17" s="664"/>
      <c r="K17" s="664"/>
      <c r="L17" s="664"/>
      <c r="M17" s="194"/>
      <c r="N17" s="194"/>
      <c r="O17" s="194"/>
      <c r="P17" s="249"/>
      <c r="Q17" s="249"/>
      <c r="R17" s="249"/>
      <c r="S17" s="249"/>
      <c r="T17" s="249"/>
      <c r="U17" s="249"/>
      <c r="V17" s="249"/>
      <c r="W17" s="249"/>
      <c r="X17" s="249"/>
      <c r="Y17" s="249"/>
      <c r="Z17" s="249"/>
      <c r="AA17" s="249"/>
      <c r="AB17" s="690"/>
      <c r="AC17" s="690"/>
      <c r="AD17" s="690"/>
    </row>
    <row r="18" spans="1:30" x14ac:dyDescent="0.2">
      <c r="A18" s="689"/>
      <c r="B18" s="689"/>
      <c r="C18" s="664"/>
      <c r="D18" s="664"/>
      <c r="E18" s="664"/>
      <c r="F18" s="664"/>
      <c r="G18" s="664"/>
      <c r="H18" s="664"/>
      <c r="I18" s="664"/>
      <c r="J18" s="664"/>
      <c r="K18" s="664"/>
      <c r="L18" s="664"/>
      <c r="M18" s="194"/>
      <c r="N18" s="194"/>
      <c r="O18" s="194"/>
      <c r="P18" s="249"/>
      <c r="Q18" s="249"/>
      <c r="R18" s="249"/>
      <c r="S18" s="249"/>
      <c r="T18" s="249"/>
      <c r="U18" s="249"/>
      <c r="V18" s="249"/>
      <c r="W18" s="249"/>
      <c r="X18" s="249"/>
      <c r="Y18" s="249"/>
      <c r="Z18" s="249"/>
      <c r="AA18" s="249"/>
      <c r="AB18" s="690"/>
      <c r="AC18" s="690"/>
      <c r="AD18" s="690"/>
    </row>
    <row r="19" spans="1:30" x14ac:dyDescent="0.2">
      <c r="A19" s="689"/>
      <c r="B19" s="689"/>
      <c r="C19" s="664"/>
      <c r="D19" s="664"/>
      <c r="E19" s="664"/>
      <c r="F19" s="664"/>
      <c r="G19" s="664"/>
      <c r="H19" s="664"/>
      <c r="I19" s="664"/>
      <c r="J19" s="664"/>
      <c r="K19" s="664"/>
      <c r="L19" s="664"/>
      <c r="M19" s="194"/>
      <c r="N19" s="194"/>
      <c r="O19" s="194"/>
      <c r="P19" s="249"/>
      <c r="Q19" s="249"/>
      <c r="R19" s="249"/>
      <c r="S19" s="249"/>
      <c r="T19" s="249"/>
      <c r="U19" s="249"/>
      <c r="V19" s="249"/>
      <c r="W19" s="249"/>
      <c r="X19" s="249"/>
      <c r="Y19" s="249"/>
      <c r="Z19" s="249"/>
      <c r="AA19" s="249"/>
      <c r="AB19" s="690"/>
      <c r="AC19" s="690"/>
      <c r="AD19" s="690"/>
    </row>
    <row r="20" spans="1:30" ht="12" customHeight="1" x14ac:dyDescent="0.2">
      <c r="A20" s="688" t="s">
        <v>617</v>
      </c>
      <c r="B20" s="688"/>
      <c r="C20" s="664" t="s">
        <v>618</v>
      </c>
      <c r="D20" s="664"/>
      <c r="E20" s="664"/>
      <c r="F20" s="664"/>
      <c r="G20" s="664"/>
      <c r="H20" s="664"/>
      <c r="I20" s="664"/>
      <c r="J20" s="664"/>
      <c r="K20" s="664"/>
      <c r="L20" s="664"/>
      <c r="M20" s="194">
        <v>8</v>
      </c>
      <c r="N20" s="194"/>
      <c r="O20" s="194"/>
      <c r="P20" s="661"/>
      <c r="Q20" s="661"/>
      <c r="R20" s="661"/>
      <c r="S20" s="661"/>
      <c r="T20" s="661"/>
      <c r="U20" s="661"/>
      <c r="V20" s="661"/>
      <c r="W20" s="661"/>
      <c r="X20" s="661"/>
      <c r="Y20" s="661"/>
      <c r="Z20" s="661"/>
      <c r="AA20" s="661"/>
      <c r="AB20" s="259">
        <v>8</v>
      </c>
      <c r="AC20" s="259"/>
      <c r="AD20" s="259"/>
    </row>
    <row r="21" spans="1:30" x14ac:dyDescent="0.2">
      <c r="A21" s="688"/>
      <c r="B21" s="688"/>
      <c r="C21" s="664"/>
      <c r="D21" s="664"/>
      <c r="E21" s="664"/>
      <c r="F21" s="664"/>
      <c r="G21" s="664"/>
      <c r="H21" s="664"/>
      <c r="I21" s="664"/>
      <c r="J21" s="664"/>
      <c r="K21" s="664"/>
      <c r="L21" s="664"/>
      <c r="M21" s="194"/>
      <c r="N21" s="194"/>
      <c r="O21" s="194"/>
      <c r="P21" s="661"/>
      <c r="Q21" s="661"/>
      <c r="R21" s="661"/>
      <c r="S21" s="661"/>
      <c r="T21" s="661"/>
      <c r="U21" s="661"/>
      <c r="V21" s="661"/>
      <c r="W21" s="661"/>
      <c r="X21" s="661"/>
      <c r="Y21" s="661"/>
      <c r="Z21" s="661"/>
      <c r="AA21" s="661"/>
      <c r="AB21" s="259"/>
      <c r="AC21" s="259"/>
      <c r="AD21" s="259"/>
    </row>
    <row r="22" spans="1:30" x14ac:dyDescent="0.2">
      <c r="A22" s="688"/>
      <c r="B22" s="688"/>
      <c r="C22" s="664"/>
      <c r="D22" s="664"/>
      <c r="E22" s="664"/>
      <c r="F22" s="664"/>
      <c r="G22" s="664"/>
      <c r="H22" s="664"/>
      <c r="I22" s="664"/>
      <c r="J22" s="664"/>
      <c r="K22" s="664"/>
      <c r="L22" s="664"/>
      <c r="M22" s="194"/>
      <c r="N22" s="194"/>
      <c r="O22" s="194"/>
      <c r="P22" s="661"/>
      <c r="Q22" s="661"/>
      <c r="R22" s="661"/>
      <c r="S22" s="661"/>
      <c r="T22" s="661"/>
      <c r="U22" s="661"/>
      <c r="V22" s="661"/>
      <c r="W22" s="661"/>
      <c r="X22" s="661"/>
      <c r="Y22" s="661"/>
      <c r="Z22" s="661"/>
      <c r="AA22" s="661"/>
      <c r="AB22" s="259"/>
      <c r="AC22" s="259"/>
      <c r="AD22" s="259"/>
    </row>
    <row r="23" spans="1:30" x14ac:dyDescent="0.2">
      <c r="A23" s="688"/>
      <c r="B23" s="688"/>
      <c r="C23" s="664"/>
      <c r="D23" s="664"/>
      <c r="E23" s="664"/>
      <c r="F23" s="664"/>
      <c r="G23" s="664"/>
      <c r="H23" s="664"/>
      <c r="I23" s="664"/>
      <c r="J23" s="664"/>
      <c r="K23" s="664"/>
      <c r="L23" s="664"/>
      <c r="M23" s="194"/>
      <c r="N23" s="194"/>
      <c r="O23" s="194"/>
      <c r="P23" s="661"/>
      <c r="Q23" s="661"/>
      <c r="R23" s="661"/>
      <c r="S23" s="661"/>
      <c r="T23" s="661"/>
      <c r="U23" s="661"/>
      <c r="V23" s="661"/>
      <c r="W23" s="661"/>
      <c r="X23" s="661"/>
      <c r="Y23" s="661"/>
      <c r="Z23" s="661"/>
      <c r="AA23" s="661"/>
      <c r="AB23" s="259"/>
      <c r="AC23" s="259"/>
      <c r="AD23" s="259"/>
    </row>
    <row r="24" spans="1:30" x14ac:dyDescent="0.2">
      <c r="A24" s="688"/>
      <c r="B24" s="688"/>
      <c r="C24" s="664"/>
      <c r="D24" s="664"/>
      <c r="E24" s="664"/>
      <c r="F24" s="664"/>
      <c r="G24" s="664"/>
      <c r="H24" s="664"/>
      <c r="I24" s="664"/>
      <c r="J24" s="664"/>
      <c r="K24" s="664"/>
      <c r="L24" s="664"/>
      <c r="M24" s="194"/>
      <c r="N24" s="194"/>
      <c r="O24" s="194"/>
      <c r="P24" s="661"/>
      <c r="Q24" s="661"/>
      <c r="R24" s="661"/>
      <c r="S24" s="661"/>
      <c r="T24" s="661"/>
      <c r="U24" s="661"/>
      <c r="V24" s="661"/>
      <c r="W24" s="661"/>
      <c r="X24" s="661"/>
      <c r="Y24" s="661"/>
      <c r="Z24" s="661"/>
      <c r="AA24" s="661"/>
      <c r="AB24" s="259"/>
      <c r="AC24" s="259"/>
      <c r="AD24" s="259"/>
    </row>
    <row r="25" spans="1:30" x14ac:dyDescent="0.2">
      <c r="A25" s="688"/>
      <c r="B25" s="688"/>
      <c r="C25" s="664"/>
      <c r="D25" s="664"/>
      <c r="E25" s="664"/>
      <c r="F25" s="664"/>
      <c r="G25" s="664"/>
      <c r="H25" s="664"/>
      <c r="I25" s="664"/>
      <c r="J25" s="664"/>
      <c r="K25" s="664"/>
      <c r="L25" s="664"/>
      <c r="M25" s="194"/>
      <c r="N25" s="194"/>
      <c r="O25" s="194"/>
      <c r="P25" s="661"/>
      <c r="Q25" s="661"/>
      <c r="R25" s="661"/>
      <c r="S25" s="661"/>
      <c r="T25" s="661"/>
      <c r="U25" s="661"/>
      <c r="V25" s="661"/>
      <c r="W25" s="661"/>
      <c r="X25" s="661"/>
      <c r="Y25" s="661"/>
      <c r="Z25" s="661"/>
      <c r="AA25" s="661"/>
      <c r="AB25" s="259"/>
      <c r="AC25" s="259"/>
      <c r="AD25" s="259"/>
    </row>
    <row r="26" spans="1:30" x14ac:dyDescent="0.2">
      <c r="A26" s="688"/>
      <c r="B26" s="688"/>
      <c r="C26" s="664"/>
      <c r="D26" s="664"/>
      <c r="E26" s="664"/>
      <c r="F26" s="664"/>
      <c r="G26" s="664"/>
      <c r="H26" s="664"/>
      <c r="I26" s="664"/>
      <c r="J26" s="664"/>
      <c r="K26" s="664"/>
      <c r="L26" s="664"/>
      <c r="M26" s="194"/>
      <c r="N26" s="194"/>
      <c r="O26" s="194"/>
      <c r="P26" s="661"/>
      <c r="Q26" s="661"/>
      <c r="R26" s="661"/>
      <c r="S26" s="661"/>
      <c r="T26" s="661"/>
      <c r="U26" s="661"/>
      <c r="V26" s="661"/>
      <c r="W26" s="661"/>
      <c r="X26" s="661"/>
      <c r="Y26" s="661"/>
      <c r="Z26" s="661"/>
      <c r="AA26" s="661"/>
      <c r="AB26" s="259"/>
      <c r="AC26" s="259"/>
      <c r="AD26" s="259"/>
    </row>
    <row r="27" spans="1:30" x14ac:dyDescent="0.2">
      <c r="A27" s="688"/>
      <c r="B27" s="688"/>
      <c r="C27" s="664"/>
      <c r="D27" s="664"/>
      <c r="E27" s="664"/>
      <c r="F27" s="664"/>
      <c r="G27" s="664"/>
      <c r="H27" s="664"/>
      <c r="I27" s="664"/>
      <c r="J27" s="664"/>
      <c r="K27" s="664"/>
      <c r="L27" s="664"/>
      <c r="M27" s="194"/>
      <c r="N27" s="194"/>
      <c r="O27" s="194"/>
      <c r="P27" s="661"/>
      <c r="Q27" s="661"/>
      <c r="R27" s="661"/>
      <c r="S27" s="661"/>
      <c r="T27" s="661"/>
      <c r="U27" s="661"/>
      <c r="V27" s="661"/>
      <c r="W27" s="661"/>
      <c r="X27" s="661"/>
      <c r="Y27" s="661"/>
      <c r="Z27" s="661"/>
      <c r="AA27" s="661"/>
      <c r="AB27" s="259"/>
      <c r="AC27" s="259"/>
      <c r="AD27" s="259"/>
    </row>
    <row r="28" spans="1:30" x14ac:dyDescent="0.2">
      <c r="A28" s="688"/>
      <c r="B28" s="688"/>
      <c r="C28" s="664"/>
      <c r="D28" s="664"/>
      <c r="E28" s="664"/>
      <c r="F28" s="664"/>
      <c r="G28" s="664"/>
      <c r="H28" s="664"/>
      <c r="I28" s="664"/>
      <c r="J28" s="664"/>
      <c r="K28" s="664"/>
      <c r="L28" s="664"/>
      <c r="M28" s="194"/>
      <c r="N28" s="194"/>
      <c r="O28" s="194"/>
      <c r="P28" s="661"/>
      <c r="Q28" s="661"/>
      <c r="R28" s="661"/>
      <c r="S28" s="661"/>
      <c r="T28" s="661"/>
      <c r="U28" s="661"/>
      <c r="V28" s="661"/>
      <c r="W28" s="661"/>
      <c r="X28" s="661"/>
      <c r="Y28" s="661"/>
      <c r="Z28" s="661"/>
      <c r="AA28" s="661"/>
      <c r="AB28" s="259"/>
      <c r="AC28" s="259"/>
      <c r="AD28" s="259"/>
    </row>
    <row r="29" spans="1:30" x14ac:dyDescent="0.2">
      <c r="A29" s="688"/>
      <c r="B29" s="688"/>
      <c r="C29" s="664"/>
      <c r="D29" s="664"/>
      <c r="E29" s="664"/>
      <c r="F29" s="664"/>
      <c r="G29" s="664"/>
      <c r="H29" s="664"/>
      <c r="I29" s="664"/>
      <c r="J29" s="664"/>
      <c r="K29" s="664"/>
      <c r="L29" s="664"/>
      <c r="M29" s="194"/>
      <c r="N29" s="194"/>
      <c r="O29" s="194"/>
      <c r="P29" s="661"/>
      <c r="Q29" s="661"/>
      <c r="R29" s="661"/>
      <c r="S29" s="661"/>
      <c r="T29" s="661"/>
      <c r="U29" s="661"/>
      <c r="V29" s="661"/>
      <c r="W29" s="661"/>
      <c r="X29" s="661"/>
      <c r="Y29" s="661"/>
      <c r="Z29" s="661"/>
      <c r="AA29" s="661"/>
      <c r="AB29" s="259"/>
      <c r="AC29" s="259"/>
      <c r="AD29" s="259"/>
    </row>
    <row r="30" spans="1:30" x14ac:dyDescent="0.2">
      <c r="A30" s="688"/>
      <c r="B30" s="688"/>
      <c r="C30" s="664"/>
      <c r="D30" s="664"/>
      <c r="E30" s="664"/>
      <c r="F30" s="664"/>
      <c r="G30" s="664"/>
      <c r="H30" s="664"/>
      <c r="I30" s="664"/>
      <c r="J30" s="664"/>
      <c r="K30" s="664"/>
      <c r="L30" s="664"/>
      <c r="M30" s="194"/>
      <c r="N30" s="194"/>
      <c r="O30" s="194"/>
      <c r="P30" s="661"/>
      <c r="Q30" s="661"/>
      <c r="R30" s="661"/>
      <c r="S30" s="661"/>
      <c r="T30" s="661"/>
      <c r="U30" s="661"/>
      <c r="V30" s="661"/>
      <c r="W30" s="661"/>
      <c r="X30" s="661"/>
      <c r="Y30" s="661"/>
      <c r="Z30" s="661"/>
      <c r="AA30" s="661"/>
      <c r="AB30" s="259"/>
      <c r="AC30" s="259"/>
      <c r="AD30" s="259"/>
    </row>
    <row r="31" spans="1:30" x14ac:dyDescent="0.2">
      <c r="A31" s="688"/>
      <c r="B31" s="688"/>
      <c r="C31" s="664"/>
      <c r="D31" s="664"/>
      <c r="E31" s="664"/>
      <c r="F31" s="664"/>
      <c r="G31" s="664"/>
      <c r="H31" s="664"/>
      <c r="I31" s="664"/>
      <c r="J31" s="664"/>
      <c r="K31" s="664"/>
      <c r="L31" s="664"/>
      <c r="M31" s="194"/>
      <c r="N31" s="194"/>
      <c r="O31" s="194"/>
      <c r="P31" s="661"/>
      <c r="Q31" s="661"/>
      <c r="R31" s="661"/>
      <c r="S31" s="661"/>
      <c r="T31" s="661"/>
      <c r="U31" s="661"/>
      <c r="V31" s="661"/>
      <c r="W31" s="661"/>
      <c r="X31" s="661"/>
      <c r="Y31" s="661"/>
      <c r="Z31" s="661"/>
      <c r="AA31" s="661"/>
      <c r="AB31" s="259"/>
      <c r="AC31" s="259"/>
      <c r="AD31" s="259"/>
    </row>
    <row r="32" spans="1:30" x14ac:dyDescent="0.2">
      <c r="A32" s="688"/>
      <c r="B32" s="688"/>
      <c r="C32" s="664"/>
      <c r="D32" s="664"/>
      <c r="E32" s="664"/>
      <c r="F32" s="664"/>
      <c r="G32" s="664"/>
      <c r="H32" s="664"/>
      <c r="I32" s="664"/>
      <c r="J32" s="664"/>
      <c r="K32" s="664"/>
      <c r="L32" s="664"/>
      <c r="M32" s="194"/>
      <c r="N32" s="194"/>
      <c r="O32" s="194"/>
      <c r="P32" s="661"/>
      <c r="Q32" s="661"/>
      <c r="R32" s="661"/>
      <c r="S32" s="661"/>
      <c r="T32" s="661"/>
      <c r="U32" s="661"/>
      <c r="V32" s="661"/>
      <c r="W32" s="661"/>
      <c r="X32" s="661"/>
      <c r="Y32" s="661"/>
      <c r="Z32" s="661"/>
      <c r="AA32" s="661"/>
      <c r="AB32" s="259"/>
      <c r="AC32" s="259"/>
      <c r="AD32" s="259"/>
    </row>
    <row r="33" spans="1:30" x14ac:dyDescent="0.2">
      <c r="A33" s="688"/>
      <c r="B33" s="688"/>
      <c r="C33" s="664"/>
      <c r="D33" s="664"/>
      <c r="E33" s="664"/>
      <c r="F33" s="664"/>
      <c r="G33" s="664"/>
      <c r="H33" s="664"/>
      <c r="I33" s="664"/>
      <c r="J33" s="664"/>
      <c r="K33" s="664"/>
      <c r="L33" s="664"/>
      <c r="M33" s="194"/>
      <c r="N33" s="194"/>
      <c r="O33" s="194"/>
      <c r="P33" s="661"/>
      <c r="Q33" s="661"/>
      <c r="R33" s="661"/>
      <c r="S33" s="661"/>
      <c r="T33" s="661"/>
      <c r="U33" s="661"/>
      <c r="V33" s="661"/>
      <c r="W33" s="661"/>
      <c r="X33" s="661"/>
      <c r="Y33" s="661"/>
      <c r="Z33" s="661"/>
      <c r="AA33" s="661"/>
      <c r="AB33" s="259"/>
      <c r="AC33" s="259"/>
      <c r="AD33" s="259"/>
    </row>
    <row r="34" spans="1:30" x14ac:dyDescent="0.2">
      <c r="A34" s="688"/>
      <c r="B34" s="688"/>
      <c r="C34" s="664"/>
      <c r="D34" s="664"/>
      <c r="E34" s="664"/>
      <c r="F34" s="664"/>
      <c r="G34" s="664"/>
      <c r="H34" s="664"/>
      <c r="I34" s="664"/>
      <c r="J34" s="664"/>
      <c r="K34" s="664"/>
      <c r="L34" s="664"/>
      <c r="M34" s="194"/>
      <c r="N34" s="194"/>
      <c r="O34" s="194"/>
      <c r="P34" s="661"/>
      <c r="Q34" s="661"/>
      <c r="R34" s="661"/>
      <c r="S34" s="661"/>
      <c r="T34" s="661"/>
      <c r="U34" s="661"/>
      <c r="V34" s="661"/>
      <c r="W34" s="661"/>
      <c r="X34" s="661"/>
      <c r="Y34" s="661"/>
      <c r="Z34" s="661"/>
      <c r="AA34" s="661"/>
      <c r="AB34" s="259"/>
      <c r="AC34" s="259"/>
      <c r="AD34" s="259"/>
    </row>
    <row r="35" spans="1:30" x14ac:dyDescent="0.2">
      <c r="A35" s="688"/>
      <c r="B35" s="688"/>
      <c r="C35" s="664"/>
      <c r="D35" s="664"/>
      <c r="E35" s="664"/>
      <c r="F35" s="664"/>
      <c r="G35" s="664"/>
      <c r="H35" s="664"/>
      <c r="I35" s="664"/>
      <c r="J35" s="664"/>
      <c r="K35" s="664"/>
      <c r="L35" s="664"/>
      <c r="M35" s="194"/>
      <c r="N35" s="194"/>
      <c r="O35" s="194"/>
      <c r="P35" s="661"/>
      <c r="Q35" s="661"/>
      <c r="R35" s="661"/>
      <c r="S35" s="661"/>
      <c r="T35" s="661"/>
      <c r="U35" s="661"/>
      <c r="V35" s="661"/>
      <c r="W35" s="661"/>
      <c r="X35" s="661"/>
      <c r="Y35" s="661"/>
      <c r="Z35" s="661"/>
      <c r="AA35" s="661"/>
      <c r="AB35" s="259"/>
      <c r="AC35" s="259"/>
      <c r="AD35" s="259"/>
    </row>
    <row r="36" spans="1:30" x14ac:dyDescent="0.2">
      <c r="A36" s="688"/>
      <c r="B36" s="688"/>
      <c r="C36" s="664"/>
      <c r="D36" s="664"/>
      <c r="E36" s="664"/>
      <c r="F36" s="664"/>
      <c r="G36" s="664"/>
      <c r="H36" s="664"/>
      <c r="I36" s="664"/>
      <c r="J36" s="664"/>
      <c r="K36" s="664"/>
      <c r="L36" s="664"/>
      <c r="M36" s="194"/>
      <c r="N36" s="194"/>
      <c r="O36" s="194"/>
      <c r="P36" s="661"/>
      <c r="Q36" s="661"/>
      <c r="R36" s="661"/>
      <c r="S36" s="661"/>
      <c r="T36" s="661"/>
      <c r="U36" s="661"/>
      <c r="V36" s="661"/>
      <c r="W36" s="661"/>
      <c r="X36" s="661"/>
      <c r="Y36" s="661"/>
      <c r="Z36" s="661"/>
      <c r="AA36" s="661"/>
      <c r="AB36" s="259"/>
      <c r="AC36" s="259"/>
      <c r="AD36" s="259"/>
    </row>
    <row r="37" spans="1:30" x14ac:dyDescent="0.2">
      <c r="A37" s="688"/>
      <c r="B37" s="688"/>
      <c r="C37" s="664"/>
      <c r="D37" s="664"/>
      <c r="E37" s="664"/>
      <c r="F37" s="664"/>
      <c r="G37" s="664"/>
      <c r="H37" s="664"/>
      <c r="I37" s="664"/>
      <c r="J37" s="664"/>
      <c r="K37" s="664"/>
      <c r="L37" s="664"/>
      <c r="M37" s="194"/>
      <c r="N37" s="194"/>
      <c r="O37" s="194"/>
      <c r="P37" s="661"/>
      <c r="Q37" s="661"/>
      <c r="R37" s="661"/>
      <c r="S37" s="661"/>
      <c r="T37" s="661"/>
      <c r="U37" s="661"/>
      <c r="V37" s="661"/>
      <c r="W37" s="661"/>
      <c r="X37" s="661"/>
      <c r="Y37" s="661"/>
      <c r="Z37" s="661"/>
      <c r="AA37" s="661"/>
      <c r="AB37" s="259"/>
      <c r="AC37" s="259"/>
      <c r="AD37" s="259"/>
    </row>
    <row r="38" spans="1:30" x14ac:dyDescent="0.2">
      <c r="A38" s="688"/>
      <c r="B38" s="688"/>
      <c r="C38" s="664"/>
      <c r="D38" s="664"/>
      <c r="E38" s="664"/>
      <c r="F38" s="664"/>
      <c r="G38" s="664"/>
      <c r="H38" s="664"/>
      <c r="I38" s="664"/>
      <c r="J38" s="664"/>
      <c r="K38" s="664"/>
      <c r="L38" s="664"/>
      <c r="M38" s="194"/>
      <c r="N38" s="194"/>
      <c r="O38" s="194"/>
      <c r="P38" s="661"/>
      <c r="Q38" s="661"/>
      <c r="R38" s="661"/>
      <c r="S38" s="661"/>
      <c r="T38" s="661"/>
      <c r="U38" s="661"/>
      <c r="V38" s="661"/>
      <c r="W38" s="661"/>
      <c r="X38" s="661"/>
      <c r="Y38" s="661"/>
      <c r="Z38" s="661"/>
      <c r="AA38" s="661"/>
      <c r="AB38" s="259"/>
      <c r="AC38" s="259"/>
      <c r="AD38" s="259"/>
    </row>
    <row r="39" spans="1:30" x14ac:dyDescent="0.2">
      <c r="A39" s="688"/>
      <c r="B39" s="688"/>
      <c r="C39" s="664"/>
      <c r="D39" s="664"/>
      <c r="E39" s="664"/>
      <c r="F39" s="664"/>
      <c r="G39" s="664"/>
      <c r="H39" s="664"/>
      <c r="I39" s="664"/>
      <c r="J39" s="664"/>
      <c r="K39" s="664"/>
      <c r="L39" s="664"/>
      <c r="M39" s="194"/>
      <c r="N39" s="194"/>
      <c r="O39" s="194"/>
      <c r="P39" s="661"/>
      <c r="Q39" s="661"/>
      <c r="R39" s="661"/>
      <c r="S39" s="661"/>
      <c r="T39" s="661"/>
      <c r="U39" s="661"/>
      <c r="V39" s="661"/>
      <c r="W39" s="661"/>
      <c r="X39" s="661"/>
      <c r="Y39" s="661"/>
      <c r="Z39" s="661"/>
      <c r="AA39" s="661"/>
      <c r="AB39" s="259"/>
      <c r="AC39" s="259"/>
      <c r="AD39" s="259"/>
    </row>
    <row r="40" spans="1:30" x14ac:dyDescent="0.2">
      <c r="A40" s="688"/>
      <c r="B40" s="688"/>
      <c r="C40" s="664"/>
      <c r="D40" s="664"/>
      <c r="E40" s="664"/>
      <c r="F40" s="664"/>
      <c r="G40" s="664"/>
      <c r="H40" s="664"/>
      <c r="I40" s="664"/>
      <c r="J40" s="664"/>
      <c r="K40" s="664"/>
      <c r="L40" s="664"/>
      <c r="M40" s="194"/>
      <c r="N40" s="194"/>
      <c r="O40" s="194"/>
      <c r="P40" s="661"/>
      <c r="Q40" s="661"/>
      <c r="R40" s="661"/>
      <c r="S40" s="661"/>
      <c r="T40" s="661"/>
      <c r="U40" s="661"/>
      <c r="V40" s="661"/>
      <c r="W40" s="661"/>
      <c r="X40" s="661"/>
      <c r="Y40" s="661"/>
      <c r="Z40" s="661"/>
      <c r="AA40" s="661"/>
      <c r="AB40" s="259"/>
      <c r="AC40" s="259"/>
      <c r="AD40" s="259"/>
    </row>
    <row r="41" spans="1:30" x14ac:dyDescent="0.2">
      <c r="A41" s="688"/>
      <c r="B41" s="688"/>
      <c r="C41" s="664"/>
      <c r="D41" s="664"/>
      <c r="E41" s="664"/>
      <c r="F41" s="664"/>
      <c r="G41" s="664"/>
      <c r="H41" s="664"/>
      <c r="I41" s="664"/>
      <c r="J41" s="664"/>
      <c r="K41" s="664"/>
      <c r="L41" s="664"/>
      <c r="M41" s="194"/>
      <c r="N41" s="194"/>
      <c r="O41" s="194"/>
      <c r="P41" s="661"/>
      <c r="Q41" s="661"/>
      <c r="R41" s="661"/>
      <c r="S41" s="661"/>
      <c r="T41" s="661"/>
      <c r="U41" s="661"/>
      <c r="V41" s="661"/>
      <c r="W41" s="661"/>
      <c r="X41" s="661"/>
      <c r="Y41" s="661"/>
      <c r="Z41" s="661"/>
      <c r="AA41" s="661"/>
      <c r="AB41" s="259"/>
      <c r="AC41" s="259"/>
      <c r="AD41" s="259"/>
    </row>
    <row r="42" spans="1:30" x14ac:dyDescent="0.2">
      <c r="A42" s="688"/>
      <c r="B42" s="688"/>
      <c r="C42" s="664"/>
      <c r="D42" s="664"/>
      <c r="E42" s="664"/>
      <c r="F42" s="664"/>
      <c r="G42" s="664"/>
      <c r="H42" s="664"/>
      <c r="I42" s="664"/>
      <c r="J42" s="664"/>
      <c r="K42" s="664"/>
      <c r="L42" s="664"/>
      <c r="M42" s="194"/>
      <c r="N42" s="194"/>
      <c r="O42" s="194"/>
      <c r="P42" s="661"/>
      <c r="Q42" s="661"/>
      <c r="R42" s="661"/>
      <c r="S42" s="661"/>
      <c r="T42" s="661"/>
      <c r="U42" s="661"/>
      <c r="V42" s="661"/>
      <c r="W42" s="661"/>
      <c r="X42" s="661"/>
      <c r="Y42" s="661"/>
      <c r="Z42" s="661"/>
      <c r="AA42" s="661"/>
      <c r="AB42" s="259"/>
      <c r="AC42" s="259"/>
      <c r="AD42" s="259"/>
    </row>
    <row r="43" spans="1:30" x14ac:dyDescent="0.2">
      <c r="A43" s="688"/>
      <c r="B43" s="688"/>
      <c r="C43" s="664"/>
      <c r="D43" s="664"/>
      <c r="E43" s="664"/>
      <c r="F43" s="664"/>
      <c r="G43" s="664"/>
      <c r="H43" s="664"/>
      <c r="I43" s="664"/>
      <c r="J43" s="664"/>
      <c r="K43" s="664"/>
      <c r="L43" s="664"/>
      <c r="M43" s="194"/>
      <c r="N43" s="194"/>
      <c r="O43" s="194"/>
      <c r="P43" s="661"/>
      <c r="Q43" s="661"/>
      <c r="R43" s="661"/>
      <c r="S43" s="661"/>
      <c r="T43" s="661"/>
      <c r="U43" s="661"/>
      <c r="V43" s="661"/>
      <c r="W43" s="661"/>
      <c r="X43" s="661"/>
      <c r="Y43" s="661"/>
      <c r="Z43" s="661"/>
      <c r="AA43" s="661"/>
      <c r="AB43" s="259"/>
      <c r="AC43" s="259"/>
      <c r="AD43" s="259"/>
    </row>
    <row r="44" spans="1:30" x14ac:dyDescent="0.2">
      <c r="A44" s="688"/>
      <c r="B44" s="688"/>
      <c r="C44" s="664"/>
      <c r="D44" s="664"/>
      <c r="E44" s="664"/>
      <c r="F44" s="664"/>
      <c r="G44" s="664"/>
      <c r="H44" s="664"/>
      <c r="I44" s="664"/>
      <c r="J44" s="664"/>
      <c r="K44" s="664"/>
      <c r="L44" s="664"/>
      <c r="M44" s="194"/>
      <c r="N44" s="194"/>
      <c r="O44" s="194"/>
      <c r="P44" s="661"/>
      <c r="Q44" s="661"/>
      <c r="R44" s="661"/>
      <c r="S44" s="661"/>
      <c r="T44" s="661"/>
      <c r="U44" s="661"/>
      <c r="V44" s="661"/>
      <c r="W44" s="661"/>
      <c r="X44" s="661"/>
      <c r="Y44" s="661"/>
      <c r="Z44" s="661"/>
      <c r="AA44" s="661"/>
      <c r="AB44" s="259"/>
      <c r="AC44" s="259"/>
      <c r="AD44" s="259"/>
    </row>
    <row r="45" spans="1:30" x14ac:dyDescent="0.2">
      <c r="A45" s="689" t="s">
        <v>619</v>
      </c>
      <c r="B45" s="689"/>
      <c r="C45" s="664" t="s">
        <v>620</v>
      </c>
      <c r="D45" s="664"/>
      <c r="E45" s="664"/>
      <c r="F45" s="664"/>
      <c r="G45" s="664"/>
      <c r="H45" s="664"/>
      <c r="I45" s="664"/>
      <c r="J45" s="664"/>
      <c r="K45" s="664"/>
      <c r="L45" s="664"/>
      <c r="M45" s="194">
        <v>5</v>
      </c>
      <c r="N45" s="194"/>
      <c r="O45" s="194"/>
      <c r="P45" s="249" t="str">
        <f>"Wskaźnik rentowności brutto dla firmy"&amp;" "&amp;'03. Formularz Wniosku '!J14&amp;" "&amp;"wynosi"&amp;" "&amp;LEFT('Wyliczenia do ratingu'!C3,6)*100&amp;"%"&amp;" "&amp;"stąd przyznano"&amp;" "&amp;'Wyliczenia do ratingu'!D3&amp;" "&amp;"punktów"</f>
        <v>Wskaźnik rentowności brutto dla firmy  wynosi 0% stąd przyznano 0 punktów</v>
      </c>
      <c r="Q45" s="249"/>
      <c r="R45" s="249"/>
      <c r="S45" s="249"/>
      <c r="T45" s="249"/>
      <c r="U45" s="249"/>
      <c r="V45" s="249"/>
      <c r="W45" s="249"/>
      <c r="X45" s="249"/>
      <c r="Y45" s="249"/>
      <c r="Z45" s="249"/>
      <c r="AA45" s="249"/>
      <c r="AB45" s="690">
        <f>'Wyliczenia do ratingu'!D3</f>
        <v>0</v>
      </c>
      <c r="AC45" s="690"/>
      <c r="AD45" s="690"/>
    </row>
    <row r="46" spans="1:30" x14ac:dyDescent="0.2">
      <c r="A46" s="689"/>
      <c r="B46" s="689"/>
      <c r="C46" s="664"/>
      <c r="D46" s="664"/>
      <c r="E46" s="664"/>
      <c r="F46" s="664"/>
      <c r="G46" s="664"/>
      <c r="H46" s="664"/>
      <c r="I46" s="664"/>
      <c r="J46" s="664"/>
      <c r="K46" s="664"/>
      <c r="L46" s="664"/>
      <c r="M46" s="194"/>
      <c r="N46" s="194"/>
      <c r="O46" s="194"/>
      <c r="P46" s="249"/>
      <c r="Q46" s="249"/>
      <c r="R46" s="249"/>
      <c r="S46" s="249"/>
      <c r="T46" s="249"/>
      <c r="U46" s="249"/>
      <c r="V46" s="249"/>
      <c r="W46" s="249"/>
      <c r="X46" s="249"/>
      <c r="Y46" s="249"/>
      <c r="Z46" s="249"/>
      <c r="AA46" s="249"/>
      <c r="AB46" s="690"/>
      <c r="AC46" s="690"/>
      <c r="AD46" s="690"/>
    </row>
    <row r="47" spans="1:30" x14ac:dyDescent="0.2">
      <c r="A47" s="689"/>
      <c r="B47" s="689"/>
      <c r="C47" s="664"/>
      <c r="D47" s="664"/>
      <c r="E47" s="664"/>
      <c r="F47" s="664"/>
      <c r="G47" s="664"/>
      <c r="H47" s="664"/>
      <c r="I47" s="664"/>
      <c r="J47" s="664"/>
      <c r="K47" s="664"/>
      <c r="L47" s="664"/>
      <c r="M47" s="194"/>
      <c r="N47" s="194"/>
      <c r="O47" s="194"/>
      <c r="P47" s="249"/>
      <c r="Q47" s="249"/>
      <c r="R47" s="249"/>
      <c r="S47" s="249"/>
      <c r="T47" s="249"/>
      <c r="U47" s="249"/>
      <c r="V47" s="249"/>
      <c r="W47" s="249"/>
      <c r="X47" s="249"/>
      <c r="Y47" s="249"/>
      <c r="Z47" s="249"/>
      <c r="AA47" s="249"/>
      <c r="AB47" s="690"/>
      <c r="AC47" s="690"/>
      <c r="AD47" s="690"/>
    </row>
    <row r="48" spans="1:30" x14ac:dyDescent="0.2">
      <c r="A48" s="689"/>
      <c r="B48" s="689"/>
      <c r="C48" s="664"/>
      <c r="D48" s="664"/>
      <c r="E48" s="664"/>
      <c r="F48" s="664"/>
      <c r="G48" s="664"/>
      <c r="H48" s="664"/>
      <c r="I48" s="664"/>
      <c r="J48" s="664"/>
      <c r="K48" s="664"/>
      <c r="L48" s="664"/>
      <c r="M48" s="194"/>
      <c r="N48" s="194"/>
      <c r="O48" s="194"/>
      <c r="P48" s="249"/>
      <c r="Q48" s="249"/>
      <c r="R48" s="249"/>
      <c r="S48" s="249"/>
      <c r="T48" s="249"/>
      <c r="U48" s="249"/>
      <c r="V48" s="249"/>
      <c r="W48" s="249"/>
      <c r="X48" s="249"/>
      <c r="Y48" s="249"/>
      <c r="Z48" s="249"/>
      <c r="AA48" s="249"/>
      <c r="AB48" s="690"/>
      <c r="AC48" s="690"/>
      <c r="AD48" s="690"/>
    </row>
    <row r="49" spans="1:30" x14ac:dyDescent="0.2">
      <c r="A49" s="689"/>
      <c r="B49" s="689"/>
      <c r="C49" s="664"/>
      <c r="D49" s="664"/>
      <c r="E49" s="664"/>
      <c r="F49" s="664"/>
      <c r="G49" s="664"/>
      <c r="H49" s="664"/>
      <c r="I49" s="664"/>
      <c r="J49" s="664"/>
      <c r="K49" s="664"/>
      <c r="L49" s="664"/>
      <c r="M49" s="194"/>
      <c r="N49" s="194"/>
      <c r="O49" s="194"/>
      <c r="P49" s="249"/>
      <c r="Q49" s="249"/>
      <c r="R49" s="249"/>
      <c r="S49" s="249"/>
      <c r="T49" s="249"/>
      <c r="U49" s="249"/>
      <c r="V49" s="249"/>
      <c r="W49" s="249"/>
      <c r="X49" s="249"/>
      <c r="Y49" s="249"/>
      <c r="Z49" s="249"/>
      <c r="AA49" s="249"/>
      <c r="AB49" s="690"/>
      <c r="AC49" s="690"/>
      <c r="AD49" s="690"/>
    </row>
    <row r="50" spans="1:30" x14ac:dyDescent="0.2">
      <c r="A50" s="689"/>
      <c r="B50" s="689"/>
      <c r="C50" s="664"/>
      <c r="D50" s="664"/>
      <c r="E50" s="664"/>
      <c r="F50" s="664"/>
      <c r="G50" s="664"/>
      <c r="H50" s="664"/>
      <c r="I50" s="664"/>
      <c r="J50" s="664"/>
      <c r="K50" s="664"/>
      <c r="L50" s="664"/>
      <c r="M50" s="194"/>
      <c r="N50" s="194"/>
      <c r="O50" s="194"/>
      <c r="P50" s="249"/>
      <c r="Q50" s="249"/>
      <c r="R50" s="249"/>
      <c r="S50" s="249"/>
      <c r="T50" s="249"/>
      <c r="U50" s="249"/>
      <c r="V50" s="249"/>
      <c r="W50" s="249"/>
      <c r="X50" s="249"/>
      <c r="Y50" s="249"/>
      <c r="Z50" s="249"/>
      <c r="AA50" s="249"/>
      <c r="AB50" s="690"/>
      <c r="AC50" s="690"/>
      <c r="AD50" s="690"/>
    </row>
    <row r="51" spans="1:30" x14ac:dyDescent="0.2">
      <c r="A51" s="689"/>
      <c r="B51" s="689"/>
      <c r="C51" s="664"/>
      <c r="D51" s="664"/>
      <c r="E51" s="664"/>
      <c r="F51" s="664"/>
      <c r="G51" s="664"/>
      <c r="H51" s="664"/>
      <c r="I51" s="664"/>
      <c r="J51" s="664"/>
      <c r="K51" s="664"/>
      <c r="L51" s="664"/>
      <c r="M51" s="194"/>
      <c r="N51" s="194"/>
      <c r="O51" s="194"/>
      <c r="P51" s="249"/>
      <c r="Q51" s="249"/>
      <c r="R51" s="249"/>
      <c r="S51" s="249"/>
      <c r="T51" s="249"/>
      <c r="U51" s="249"/>
      <c r="V51" s="249"/>
      <c r="W51" s="249"/>
      <c r="X51" s="249"/>
      <c r="Y51" s="249"/>
      <c r="Z51" s="249"/>
      <c r="AA51" s="249"/>
      <c r="AB51" s="690"/>
      <c r="AC51" s="690"/>
      <c r="AD51" s="690"/>
    </row>
    <row r="52" spans="1:30" x14ac:dyDescent="0.2">
      <c r="A52" s="689"/>
      <c r="B52" s="689"/>
      <c r="C52" s="664"/>
      <c r="D52" s="664"/>
      <c r="E52" s="664"/>
      <c r="F52" s="664"/>
      <c r="G52" s="664"/>
      <c r="H52" s="664"/>
      <c r="I52" s="664"/>
      <c r="J52" s="664"/>
      <c r="K52" s="664"/>
      <c r="L52" s="664"/>
      <c r="M52" s="194"/>
      <c r="N52" s="194"/>
      <c r="O52" s="194"/>
      <c r="P52" s="249"/>
      <c r="Q52" s="249"/>
      <c r="R52" s="249"/>
      <c r="S52" s="249"/>
      <c r="T52" s="249"/>
      <c r="U52" s="249"/>
      <c r="V52" s="249"/>
      <c r="W52" s="249"/>
      <c r="X52" s="249"/>
      <c r="Y52" s="249"/>
      <c r="Z52" s="249"/>
      <c r="AA52" s="249"/>
      <c r="AB52" s="690"/>
      <c r="AC52" s="690"/>
      <c r="AD52" s="690"/>
    </row>
    <row r="53" spans="1:30" ht="9" customHeight="1" x14ac:dyDescent="0.2">
      <c r="A53" s="689" t="s">
        <v>569</v>
      </c>
      <c r="B53" s="689"/>
      <c r="C53" s="664" t="s">
        <v>622</v>
      </c>
      <c r="D53" s="664"/>
      <c r="E53" s="664"/>
      <c r="F53" s="664"/>
      <c r="G53" s="664"/>
      <c r="H53" s="664"/>
      <c r="I53" s="664"/>
      <c r="J53" s="664"/>
      <c r="K53" s="664"/>
      <c r="L53" s="664"/>
      <c r="M53" s="194">
        <v>3</v>
      </c>
      <c r="N53" s="194"/>
      <c r="O53" s="194"/>
      <c r="P53" s="249" t="str">
        <f>"Wskaźnik zadłużenia dla firmy"&amp;" "&amp;'03. Formularz Wniosku '!J14&amp;" "&amp;"wynosi"&amp;" "&amp;'Wyliczenia do ratingu'!C5*100&amp;" "&amp;"%, dlatego tez przyznano"&amp;'Wyliczenia do ratingu'!D5&amp;" "&amp;"punktów"</f>
        <v>Wskaźnik zadłużenia dla firmy  wynosi 0 %, dlatego tez przyznano1 punktów</v>
      </c>
      <c r="Q53" s="249"/>
      <c r="R53" s="249"/>
      <c r="S53" s="249"/>
      <c r="T53" s="249"/>
      <c r="U53" s="249"/>
      <c r="V53" s="249"/>
      <c r="W53" s="249"/>
      <c r="X53" s="249"/>
      <c r="Y53" s="249"/>
      <c r="Z53" s="249"/>
      <c r="AA53" s="249"/>
      <c r="AB53" s="690">
        <f>'Wyliczenia do ratingu'!D5</f>
        <v>1</v>
      </c>
      <c r="AC53" s="690"/>
      <c r="AD53" s="690"/>
    </row>
    <row r="54" spans="1:30" ht="9.75" customHeight="1" x14ac:dyDescent="0.2">
      <c r="A54" s="689"/>
      <c r="B54" s="689"/>
      <c r="C54" s="664"/>
      <c r="D54" s="664"/>
      <c r="E54" s="664"/>
      <c r="F54" s="664"/>
      <c r="G54" s="664"/>
      <c r="H54" s="664"/>
      <c r="I54" s="664"/>
      <c r="J54" s="664"/>
      <c r="K54" s="664"/>
      <c r="L54" s="664"/>
      <c r="M54" s="194"/>
      <c r="N54" s="194"/>
      <c r="O54" s="194"/>
      <c r="P54" s="249"/>
      <c r="Q54" s="249"/>
      <c r="R54" s="249"/>
      <c r="S54" s="249"/>
      <c r="T54" s="249"/>
      <c r="U54" s="249"/>
      <c r="V54" s="249"/>
      <c r="W54" s="249"/>
      <c r="X54" s="249"/>
      <c r="Y54" s="249"/>
      <c r="Z54" s="249"/>
      <c r="AA54" s="249"/>
      <c r="AB54" s="690"/>
      <c r="AC54" s="690"/>
      <c r="AD54" s="690"/>
    </row>
    <row r="55" spans="1:30" x14ac:dyDescent="0.2">
      <c r="A55" s="689"/>
      <c r="B55" s="689"/>
      <c r="C55" s="664"/>
      <c r="D55" s="664"/>
      <c r="E55" s="664"/>
      <c r="F55" s="664"/>
      <c r="G55" s="664"/>
      <c r="H55" s="664"/>
      <c r="I55" s="664"/>
      <c r="J55" s="664"/>
      <c r="K55" s="664"/>
      <c r="L55" s="664"/>
      <c r="M55" s="194"/>
      <c r="N55" s="194"/>
      <c r="O55" s="194"/>
      <c r="P55" s="249"/>
      <c r="Q55" s="249"/>
      <c r="R55" s="249"/>
      <c r="S55" s="249"/>
      <c r="T55" s="249"/>
      <c r="U55" s="249"/>
      <c r="V55" s="249"/>
      <c r="W55" s="249"/>
      <c r="X55" s="249"/>
      <c r="Y55" s="249"/>
      <c r="Z55" s="249"/>
      <c r="AA55" s="249"/>
      <c r="AB55" s="690"/>
      <c r="AC55" s="690"/>
      <c r="AD55" s="690"/>
    </row>
    <row r="56" spans="1:30" ht="8.25" customHeight="1" x14ac:dyDescent="0.2">
      <c r="A56" s="689"/>
      <c r="B56" s="689"/>
      <c r="C56" s="664"/>
      <c r="D56" s="664"/>
      <c r="E56" s="664"/>
      <c r="F56" s="664"/>
      <c r="G56" s="664"/>
      <c r="H56" s="664"/>
      <c r="I56" s="664"/>
      <c r="J56" s="664"/>
      <c r="K56" s="664"/>
      <c r="L56" s="664"/>
      <c r="M56" s="194"/>
      <c r="N56" s="194"/>
      <c r="O56" s="194"/>
      <c r="P56" s="249"/>
      <c r="Q56" s="249"/>
      <c r="R56" s="249"/>
      <c r="S56" s="249"/>
      <c r="T56" s="249"/>
      <c r="U56" s="249"/>
      <c r="V56" s="249"/>
      <c r="W56" s="249"/>
      <c r="X56" s="249"/>
      <c r="Y56" s="249"/>
      <c r="Z56" s="249"/>
      <c r="AA56" s="249"/>
      <c r="AB56" s="690"/>
      <c r="AC56" s="690"/>
      <c r="AD56" s="690"/>
    </row>
    <row r="57" spans="1:30" x14ac:dyDescent="0.2">
      <c r="A57" s="689"/>
      <c r="B57" s="689"/>
      <c r="C57" s="664"/>
      <c r="D57" s="664"/>
      <c r="E57" s="664"/>
      <c r="F57" s="664"/>
      <c r="G57" s="664"/>
      <c r="H57" s="664"/>
      <c r="I57" s="664"/>
      <c r="J57" s="664"/>
      <c r="K57" s="664"/>
      <c r="L57" s="664"/>
      <c r="M57" s="194"/>
      <c r="N57" s="194"/>
      <c r="O57" s="194"/>
      <c r="P57" s="249"/>
      <c r="Q57" s="249"/>
      <c r="R57" s="249"/>
      <c r="S57" s="249"/>
      <c r="T57" s="249"/>
      <c r="U57" s="249"/>
      <c r="V57" s="249"/>
      <c r="W57" s="249"/>
      <c r="X57" s="249"/>
      <c r="Y57" s="249"/>
      <c r="Z57" s="249"/>
      <c r="AA57" s="249"/>
      <c r="AB57" s="690"/>
      <c r="AC57" s="690"/>
      <c r="AD57" s="690"/>
    </row>
    <row r="58" spans="1:30" ht="6.75" customHeight="1" x14ac:dyDescent="0.2">
      <c r="A58" s="689"/>
      <c r="B58" s="689"/>
      <c r="C58" s="664"/>
      <c r="D58" s="664"/>
      <c r="E58" s="664"/>
      <c r="F58" s="664"/>
      <c r="G58" s="664"/>
      <c r="H58" s="664"/>
      <c r="I58" s="664"/>
      <c r="J58" s="664"/>
      <c r="K58" s="664"/>
      <c r="L58" s="664"/>
      <c r="M58" s="194"/>
      <c r="N58" s="194"/>
      <c r="O58" s="194"/>
      <c r="P58" s="249"/>
      <c r="Q58" s="249"/>
      <c r="R58" s="249"/>
      <c r="S58" s="249"/>
      <c r="T58" s="249"/>
      <c r="U58" s="249"/>
      <c r="V58" s="249"/>
      <c r="W58" s="249"/>
      <c r="X58" s="249"/>
      <c r="Y58" s="249"/>
      <c r="Z58" s="249"/>
      <c r="AA58" s="249"/>
      <c r="AB58" s="690"/>
      <c r="AC58" s="690"/>
      <c r="AD58" s="690"/>
    </row>
    <row r="59" spans="1:30" x14ac:dyDescent="0.2">
      <c r="A59" s="689"/>
      <c r="B59" s="689"/>
      <c r="C59" s="664"/>
      <c r="D59" s="664"/>
      <c r="E59" s="664"/>
      <c r="F59" s="664"/>
      <c r="G59" s="664"/>
      <c r="H59" s="664"/>
      <c r="I59" s="664"/>
      <c r="J59" s="664"/>
      <c r="K59" s="664"/>
      <c r="L59" s="664"/>
      <c r="M59" s="194"/>
      <c r="N59" s="194"/>
      <c r="O59" s="194"/>
      <c r="P59" s="249"/>
      <c r="Q59" s="249"/>
      <c r="R59" s="249"/>
      <c r="S59" s="249"/>
      <c r="T59" s="249"/>
      <c r="U59" s="249"/>
      <c r="V59" s="249"/>
      <c r="W59" s="249"/>
      <c r="X59" s="249"/>
      <c r="Y59" s="249"/>
      <c r="Z59" s="249"/>
      <c r="AA59" s="249"/>
      <c r="AB59" s="690"/>
      <c r="AC59" s="690"/>
      <c r="AD59" s="690"/>
    </row>
    <row r="60" spans="1:30" ht="7.5" customHeight="1" x14ac:dyDescent="0.2">
      <c r="A60" s="689"/>
      <c r="B60" s="689"/>
      <c r="C60" s="664"/>
      <c r="D60" s="664"/>
      <c r="E60" s="664"/>
      <c r="F60" s="664"/>
      <c r="G60" s="664"/>
      <c r="H60" s="664"/>
      <c r="I60" s="664"/>
      <c r="J60" s="664"/>
      <c r="K60" s="664"/>
      <c r="L60" s="664"/>
      <c r="M60" s="194"/>
      <c r="N60" s="194"/>
      <c r="O60" s="194"/>
      <c r="P60" s="249"/>
      <c r="Q60" s="249"/>
      <c r="R60" s="249"/>
      <c r="S60" s="249"/>
      <c r="T60" s="249"/>
      <c r="U60" s="249"/>
      <c r="V60" s="249"/>
      <c r="W60" s="249"/>
      <c r="X60" s="249"/>
      <c r="Y60" s="249"/>
      <c r="Z60" s="249"/>
      <c r="AA60" s="249"/>
      <c r="AB60" s="690"/>
      <c r="AC60" s="690"/>
      <c r="AD60" s="690"/>
    </row>
    <row r="61" spans="1:30" ht="12" customHeight="1" x14ac:dyDescent="0.2">
      <c r="A61" s="689" t="s">
        <v>623</v>
      </c>
      <c r="B61" s="689"/>
      <c r="C61" s="664" t="s">
        <v>624</v>
      </c>
      <c r="D61" s="664"/>
      <c r="E61" s="664"/>
      <c r="F61" s="664"/>
      <c r="G61" s="664"/>
      <c r="H61" s="664"/>
      <c r="I61" s="664"/>
      <c r="J61" s="664"/>
      <c r="K61" s="664"/>
      <c r="L61" s="664"/>
      <c r="M61" s="194">
        <v>12</v>
      </c>
      <c r="N61" s="194"/>
      <c r="O61" s="194"/>
      <c r="P61" s="249"/>
      <c r="Q61" s="249"/>
      <c r="R61" s="249"/>
      <c r="S61" s="249"/>
      <c r="T61" s="249"/>
      <c r="U61" s="249"/>
      <c r="V61" s="249"/>
      <c r="W61" s="249"/>
      <c r="X61" s="249"/>
      <c r="Y61" s="249"/>
      <c r="Z61" s="249"/>
      <c r="AA61" s="249"/>
      <c r="AB61" s="690">
        <v>12</v>
      </c>
      <c r="AC61" s="690"/>
      <c r="AD61" s="690"/>
    </row>
    <row r="62" spans="1:30" x14ac:dyDescent="0.2">
      <c r="A62" s="689"/>
      <c r="B62" s="689"/>
      <c r="C62" s="664"/>
      <c r="D62" s="664"/>
      <c r="E62" s="664"/>
      <c r="F62" s="664"/>
      <c r="G62" s="664"/>
      <c r="H62" s="664"/>
      <c r="I62" s="664"/>
      <c r="J62" s="664"/>
      <c r="K62" s="664"/>
      <c r="L62" s="664"/>
      <c r="M62" s="194"/>
      <c r="N62" s="194"/>
      <c r="O62" s="194"/>
      <c r="P62" s="249"/>
      <c r="Q62" s="249"/>
      <c r="R62" s="249"/>
      <c r="S62" s="249"/>
      <c r="T62" s="249"/>
      <c r="U62" s="249"/>
      <c r="V62" s="249"/>
      <c r="W62" s="249"/>
      <c r="X62" s="249"/>
      <c r="Y62" s="249"/>
      <c r="Z62" s="249"/>
      <c r="AA62" s="249"/>
      <c r="AB62" s="690"/>
      <c r="AC62" s="690"/>
      <c r="AD62" s="690"/>
    </row>
    <row r="63" spans="1:30" x14ac:dyDescent="0.2">
      <c r="A63" s="689"/>
      <c r="B63" s="689"/>
      <c r="C63" s="664"/>
      <c r="D63" s="664"/>
      <c r="E63" s="664"/>
      <c r="F63" s="664"/>
      <c r="G63" s="664"/>
      <c r="H63" s="664"/>
      <c r="I63" s="664"/>
      <c r="J63" s="664"/>
      <c r="K63" s="664"/>
      <c r="L63" s="664"/>
      <c r="M63" s="194"/>
      <c r="N63" s="194"/>
      <c r="O63" s="194"/>
      <c r="P63" s="249"/>
      <c r="Q63" s="249"/>
      <c r="R63" s="249"/>
      <c r="S63" s="249"/>
      <c r="T63" s="249"/>
      <c r="U63" s="249"/>
      <c r="V63" s="249"/>
      <c r="W63" s="249"/>
      <c r="X63" s="249"/>
      <c r="Y63" s="249"/>
      <c r="Z63" s="249"/>
      <c r="AA63" s="249"/>
      <c r="AB63" s="690"/>
      <c r="AC63" s="690"/>
      <c r="AD63" s="690"/>
    </row>
    <row r="64" spans="1:30" x14ac:dyDescent="0.2">
      <c r="A64" s="689"/>
      <c r="B64" s="689"/>
      <c r="C64" s="664"/>
      <c r="D64" s="664"/>
      <c r="E64" s="664"/>
      <c r="F64" s="664"/>
      <c r="G64" s="664"/>
      <c r="H64" s="664"/>
      <c r="I64" s="664"/>
      <c r="J64" s="664"/>
      <c r="K64" s="664"/>
      <c r="L64" s="664"/>
      <c r="M64" s="194"/>
      <c r="N64" s="194"/>
      <c r="O64" s="194"/>
      <c r="P64" s="249"/>
      <c r="Q64" s="249"/>
      <c r="R64" s="249"/>
      <c r="S64" s="249"/>
      <c r="T64" s="249"/>
      <c r="U64" s="249"/>
      <c r="V64" s="249"/>
      <c r="W64" s="249"/>
      <c r="X64" s="249"/>
      <c r="Y64" s="249"/>
      <c r="Z64" s="249"/>
      <c r="AA64" s="249"/>
      <c r="AB64" s="690"/>
      <c r="AC64" s="690"/>
      <c r="AD64" s="690"/>
    </row>
    <row r="65" spans="1:30" x14ac:dyDescent="0.2">
      <c r="A65" s="689"/>
      <c r="B65" s="689"/>
      <c r="C65" s="664"/>
      <c r="D65" s="664"/>
      <c r="E65" s="664"/>
      <c r="F65" s="664"/>
      <c r="G65" s="664"/>
      <c r="H65" s="664"/>
      <c r="I65" s="664"/>
      <c r="J65" s="664"/>
      <c r="K65" s="664"/>
      <c r="L65" s="664"/>
      <c r="M65" s="194"/>
      <c r="N65" s="194"/>
      <c r="O65" s="194"/>
      <c r="P65" s="249"/>
      <c r="Q65" s="249"/>
      <c r="R65" s="249"/>
      <c r="S65" s="249"/>
      <c r="T65" s="249"/>
      <c r="U65" s="249"/>
      <c r="V65" s="249"/>
      <c r="W65" s="249"/>
      <c r="X65" s="249"/>
      <c r="Y65" s="249"/>
      <c r="Z65" s="249"/>
      <c r="AA65" s="249"/>
      <c r="AB65" s="690"/>
      <c r="AC65" s="690"/>
      <c r="AD65" s="690"/>
    </row>
    <row r="66" spans="1:30" x14ac:dyDescent="0.2">
      <c r="A66" s="689"/>
      <c r="B66" s="689"/>
      <c r="C66" s="664"/>
      <c r="D66" s="664"/>
      <c r="E66" s="664"/>
      <c r="F66" s="664"/>
      <c r="G66" s="664"/>
      <c r="H66" s="664"/>
      <c r="I66" s="664"/>
      <c r="J66" s="664"/>
      <c r="K66" s="664"/>
      <c r="L66" s="664"/>
      <c r="M66" s="194"/>
      <c r="N66" s="194"/>
      <c r="O66" s="194"/>
      <c r="P66" s="249"/>
      <c r="Q66" s="249"/>
      <c r="R66" s="249"/>
      <c r="S66" s="249"/>
      <c r="T66" s="249"/>
      <c r="U66" s="249"/>
      <c r="V66" s="249"/>
      <c r="W66" s="249"/>
      <c r="X66" s="249"/>
      <c r="Y66" s="249"/>
      <c r="Z66" s="249"/>
      <c r="AA66" s="249"/>
      <c r="AB66" s="690"/>
      <c r="AC66" s="690"/>
      <c r="AD66" s="690"/>
    </row>
    <row r="67" spans="1:30" x14ac:dyDescent="0.2">
      <c r="A67" s="689"/>
      <c r="B67" s="689"/>
      <c r="C67" s="664"/>
      <c r="D67" s="664"/>
      <c r="E67" s="664"/>
      <c r="F67" s="664"/>
      <c r="G67" s="664"/>
      <c r="H67" s="664"/>
      <c r="I67" s="664"/>
      <c r="J67" s="664"/>
      <c r="K67" s="664"/>
      <c r="L67" s="664"/>
      <c r="M67" s="194"/>
      <c r="N67" s="194"/>
      <c r="O67" s="194"/>
      <c r="P67" s="249"/>
      <c r="Q67" s="249"/>
      <c r="R67" s="249"/>
      <c r="S67" s="249"/>
      <c r="T67" s="249"/>
      <c r="U67" s="249"/>
      <c r="V67" s="249"/>
      <c r="W67" s="249"/>
      <c r="X67" s="249"/>
      <c r="Y67" s="249"/>
      <c r="Z67" s="249"/>
      <c r="AA67" s="249"/>
      <c r="AB67" s="690"/>
      <c r="AC67" s="690"/>
      <c r="AD67" s="690"/>
    </row>
    <row r="68" spans="1:30" x14ac:dyDescent="0.2">
      <c r="A68" s="689"/>
      <c r="B68" s="689"/>
      <c r="C68" s="664"/>
      <c r="D68" s="664"/>
      <c r="E68" s="664"/>
      <c r="F68" s="664"/>
      <c r="G68" s="664"/>
      <c r="H68" s="664"/>
      <c r="I68" s="664"/>
      <c r="J68" s="664"/>
      <c r="K68" s="664"/>
      <c r="L68" s="664"/>
      <c r="M68" s="194"/>
      <c r="N68" s="194"/>
      <c r="O68" s="194"/>
      <c r="P68" s="249"/>
      <c r="Q68" s="249"/>
      <c r="R68" s="249"/>
      <c r="S68" s="249"/>
      <c r="T68" s="249"/>
      <c r="U68" s="249"/>
      <c r="V68" s="249"/>
      <c r="W68" s="249"/>
      <c r="X68" s="249"/>
      <c r="Y68" s="249"/>
      <c r="Z68" s="249"/>
      <c r="AA68" s="249"/>
      <c r="AB68" s="690"/>
      <c r="AC68" s="690"/>
      <c r="AD68" s="690"/>
    </row>
    <row r="69" spans="1:30" x14ac:dyDescent="0.2">
      <c r="A69" s="689"/>
      <c r="B69" s="689"/>
      <c r="C69" s="664"/>
      <c r="D69" s="664"/>
      <c r="E69" s="664"/>
      <c r="F69" s="664"/>
      <c r="G69" s="664"/>
      <c r="H69" s="664"/>
      <c r="I69" s="664"/>
      <c r="J69" s="664"/>
      <c r="K69" s="664"/>
      <c r="L69" s="664"/>
      <c r="M69" s="194"/>
      <c r="N69" s="194"/>
      <c r="O69" s="194"/>
      <c r="P69" s="249"/>
      <c r="Q69" s="249"/>
      <c r="R69" s="249"/>
      <c r="S69" s="249"/>
      <c r="T69" s="249"/>
      <c r="U69" s="249"/>
      <c r="V69" s="249"/>
      <c r="W69" s="249"/>
      <c r="X69" s="249"/>
      <c r="Y69" s="249"/>
      <c r="Z69" s="249"/>
      <c r="AA69" s="249"/>
      <c r="AB69" s="690"/>
      <c r="AC69" s="690"/>
      <c r="AD69" s="690"/>
    </row>
    <row r="70" spans="1:30" x14ac:dyDescent="0.2">
      <c r="A70" s="689"/>
      <c r="B70" s="689"/>
      <c r="C70" s="664"/>
      <c r="D70" s="664"/>
      <c r="E70" s="664"/>
      <c r="F70" s="664"/>
      <c r="G70" s="664"/>
      <c r="H70" s="664"/>
      <c r="I70" s="664"/>
      <c r="J70" s="664"/>
      <c r="K70" s="664"/>
      <c r="L70" s="664"/>
      <c r="M70" s="194"/>
      <c r="N70" s="194"/>
      <c r="O70" s="194"/>
      <c r="P70" s="249"/>
      <c r="Q70" s="249"/>
      <c r="R70" s="249"/>
      <c r="S70" s="249"/>
      <c r="T70" s="249"/>
      <c r="U70" s="249"/>
      <c r="V70" s="249"/>
      <c r="W70" s="249"/>
      <c r="X70" s="249"/>
      <c r="Y70" s="249"/>
      <c r="Z70" s="249"/>
      <c r="AA70" s="249"/>
      <c r="AB70" s="690"/>
      <c r="AC70" s="690"/>
      <c r="AD70" s="690"/>
    </row>
    <row r="71" spans="1:30" x14ac:dyDescent="0.2">
      <c r="A71" s="689"/>
      <c r="B71" s="689"/>
      <c r="C71" s="664"/>
      <c r="D71" s="664"/>
      <c r="E71" s="664"/>
      <c r="F71" s="664"/>
      <c r="G71" s="664"/>
      <c r="H71" s="664"/>
      <c r="I71" s="664"/>
      <c r="J71" s="664"/>
      <c r="K71" s="664"/>
      <c r="L71" s="664"/>
      <c r="M71" s="194"/>
      <c r="N71" s="194"/>
      <c r="O71" s="194"/>
      <c r="P71" s="249"/>
      <c r="Q71" s="249"/>
      <c r="R71" s="249"/>
      <c r="S71" s="249"/>
      <c r="T71" s="249"/>
      <c r="U71" s="249"/>
      <c r="V71" s="249"/>
      <c r="W71" s="249"/>
      <c r="X71" s="249"/>
      <c r="Y71" s="249"/>
      <c r="Z71" s="249"/>
      <c r="AA71" s="249"/>
      <c r="AB71" s="690"/>
      <c r="AC71" s="690"/>
      <c r="AD71" s="690"/>
    </row>
    <row r="72" spans="1:30" x14ac:dyDescent="0.2">
      <c r="A72" s="689"/>
      <c r="B72" s="689"/>
      <c r="C72" s="664"/>
      <c r="D72" s="664"/>
      <c r="E72" s="664"/>
      <c r="F72" s="664"/>
      <c r="G72" s="664"/>
      <c r="H72" s="664"/>
      <c r="I72" s="664"/>
      <c r="J72" s="664"/>
      <c r="K72" s="664"/>
      <c r="L72" s="664"/>
      <c r="M72" s="194"/>
      <c r="N72" s="194"/>
      <c r="O72" s="194"/>
      <c r="P72" s="249"/>
      <c r="Q72" s="249"/>
      <c r="R72" s="249"/>
      <c r="S72" s="249"/>
      <c r="T72" s="249"/>
      <c r="U72" s="249"/>
      <c r="V72" s="249"/>
      <c r="W72" s="249"/>
      <c r="X72" s="249"/>
      <c r="Y72" s="249"/>
      <c r="Z72" s="249"/>
      <c r="AA72" s="249"/>
      <c r="AB72" s="690"/>
      <c r="AC72" s="690"/>
      <c r="AD72" s="690"/>
    </row>
    <row r="73" spans="1:30" x14ac:dyDescent="0.2">
      <c r="A73" s="689" t="s">
        <v>623</v>
      </c>
      <c r="B73" s="689"/>
      <c r="C73" s="664" t="s">
        <v>625</v>
      </c>
      <c r="D73" s="664"/>
      <c r="E73" s="664"/>
      <c r="F73" s="664"/>
      <c r="G73" s="664"/>
      <c r="H73" s="664"/>
      <c r="I73" s="664"/>
      <c r="J73" s="664"/>
      <c r="K73" s="664"/>
      <c r="L73" s="664"/>
      <c r="M73" s="194">
        <v>5</v>
      </c>
      <c r="N73" s="194"/>
      <c r="O73" s="194"/>
      <c r="P73" s="249"/>
      <c r="Q73" s="249"/>
      <c r="R73" s="249"/>
      <c r="S73" s="249"/>
      <c r="T73" s="249"/>
      <c r="U73" s="249"/>
      <c r="V73" s="249"/>
      <c r="W73" s="249"/>
      <c r="X73" s="249"/>
      <c r="Y73" s="249"/>
      <c r="Z73" s="249"/>
      <c r="AA73" s="249"/>
      <c r="AB73" s="690">
        <v>5</v>
      </c>
      <c r="AC73" s="690"/>
      <c r="AD73" s="690"/>
    </row>
    <row r="74" spans="1:30" x14ac:dyDescent="0.2">
      <c r="A74" s="689"/>
      <c r="B74" s="689"/>
      <c r="C74" s="664"/>
      <c r="D74" s="664"/>
      <c r="E74" s="664"/>
      <c r="F74" s="664"/>
      <c r="G74" s="664"/>
      <c r="H74" s="664"/>
      <c r="I74" s="664"/>
      <c r="J74" s="664"/>
      <c r="K74" s="664"/>
      <c r="L74" s="664"/>
      <c r="M74" s="194"/>
      <c r="N74" s="194"/>
      <c r="O74" s="194"/>
      <c r="P74" s="249"/>
      <c r="Q74" s="249"/>
      <c r="R74" s="249"/>
      <c r="S74" s="249"/>
      <c r="T74" s="249"/>
      <c r="U74" s="249"/>
      <c r="V74" s="249"/>
      <c r="W74" s="249"/>
      <c r="X74" s="249"/>
      <c r="Y74" s="249"/>
      <c r="Z74" s="249"/>
      <c r="AA74" s="249"/>
      <c r="AB74" s="690"/>
      <c r="AC74" s="690"/>
      <c r="AD74" s="690"/>
    </row>
    <row r="75" spans="1:30" x14ac:dyDescent="0.2">
      <c r="A75" s="689"/>
      <c r="B75" s="689"/>
      <c r="C75" s="664"/>
      <c r="D75" s="664"/>
      <c r="E75" s="664"/>
      <c r="F75" s="664"/>
      <c r="G75" s="664"/>
      <c r="H75" s="664"/>
      <c r="I75" s="664"/>
      <c r="J75" s="664"/>
      <c r="K75" s="664"/>
      <c r="L75" s="664"/>
      <c r="M75" s="194"/>
      <c r="N75" s="194"/>
      <c r="O75" s="194"/>
      <c r="P75" s="249"/>
      <c r="Q75" s="249"/>
      <c r="R75" s="249"/>
      <c r="S75" s="249"/>
      <c r="T75" s="249"/>
      <c r="U75" s="249"/>
      <c r="V75" s="249"/>
      <c r="W75" s="249"/>
      <c r="X75" s="249"/>
      <c r="Y75" s="249"/>
      <c r="Z75" s="249"/>
      <c r="AA75" s="249"/>
      <c r="AB75" s="690"/>
      <c r="AC75" s="690"/>
      <c r="AD75" s="690"/>
    </row>
    <row r="76" spans="1:30" x14ac:dyDescent="0.2">
      <c r="A76" s="689"/>
      <c r="B76" s="689"/>
      <c r="C76" s="664"/>
      <c r="D76" s="664"/>
      <c r="E76" s="664"/>
      <c r="F76" s="664"/>
      <c r="G76" s="664"/>
      <c r="H76" s="664"/>
      <c r="I76" s="664"/>
      <c r="J76" s="664"/>
      <c r="K76" s="664"/>
      <c r="L76" s="664"/>
      <c r="M76" s="194"/>
      <c r="N76" s="194"/>
      <c r="O76" s="194"/>
      <c r="P76" s="249"/>
      <c r="Q76" s="249"/>
      <c r="R76" s="249"/>
      <c r="S76" s="249"/>
      <c r="T76" s="249"/>
      <c r="U76" s="249"/>
      <c r="V76" s="249"/>
      <c r="W76" s="249"/>
      <c r="X76" s="249"/>
      <c r="Y76" s="249"/>
      <c r="Z76" s="249"/>
      <c r="AA76" s="249"/>
      <c r="AB76" s="690"/>
      <c r="AC76" s="690"/>
      <c r="AD76" s="690"/>
    </row>
    <row r="77" spans="1:30" x14ac:dyDescent="0.2">
      <c r="A77" s="689"/>
      <c r="B77" s="689"/>
      <c r="C77" s="664"/>
      <c r="D77" s="664"/>
      <c r="E77" s="664"/>
      <c r="F77" s="664"/>
      <c r="G77" s="664"/>
      <c r="H77" s="664"/>
      <c r="I77" s="664"/>
      <c r="J77" s="664"/>
      <c r="K77" s="664"/>
      <c r="L77" s="664"/>
      <c r="M77" s="194"/>
      <c r="N77" s="194"/>
      <c r="O77" s="194"/>
      <c r="P77" s="249"/>
      <c r="Q77" s="249"/>
      <c r="R77" s="249"/>
      <c r="S77" s="249"/>
      <c r="T77" s="249"/>
      <c r="U77" s="249"/>
      <c r="V77" s="249"/>
      <c r="W77" s="249"/>
      <c r="X77" s="249"/>
      <c r="Y77" s="249"/>
      <c r="Z77" s="249"/>
      <c r="AA77" s="249"/>
      <c r="AB77" s="690"/>
      <c r="AC77" s="690"/>
      <c r="AD77" s="690"/>
    </row>
    <row r="78" spans="1:30" x14ac:dyDescent="0.2">
      <c r="A78" s="689"/>
      <c r="B78" s="689"/>
      <c r="C78" s="664"/>
      <c r="D78" s="664"/>
      <c r="E78" s="664"/>
      <c r="F78" s="664"/>
      <c r="G78" s="664"/>
      <c r="H78" s="664"/>
      <c r="I78" s="664"/>
      <c r="J78" s="664"/>
      <c r="K78" s="664"/>
      <c r="L78" s="664"/>
      <c r="M78" s="194"/>
      <c r="N78" s="194"/>
      <c r="O78" s="194"/>
      <c r="P78" s="249"/>
      <c r="Q78" s="249"/>
      <c r="R78" s="249"/>
      <c r="S78" s="249"/>
      <c r="T78" s="249"/>
      <c r="U78" s="249"/>
      <c r="V78" s="249"/>
      <c r="W78" s="249"/>
      <c r="X78" s="249"/>
      <c r="Y78" s="249"/>
      <c r="Z78" s="249"/>
      <c r="AA78" s="249"/>
      <c r="AB78" s="690"/>
      <c r="AC78" s="690"/>
      <c r="AD78" s="690"/>
    </row>
    <row r="79" spans="1:30" x14ac:dyDescent="0.2">
      <c r="A79" s="689"/>
      <c r="B79" s="689"/>
      <c r="C79" s="664"/>
      <c r="D79" s="664"/>
      <c r="E79" s="664"/>
      <c r="F79" s="664"/>
      <c r="G79" s="664"/>
      <c r="H79" s="664"/>
      <c r="I79" s="664"/>
      <c r="J79" s="664"/>
      <c r="K79" s="664"/>
      <c r="L79" s="664"/>
      <c r="M79" s="194"/>
      <c r="N79" s="194"/>
      <c r="O79" s="194"/>
      <c r="P79" s="249"/>
      <c r="Q79" s="249"/>
      <c r="R79" s="249"/>
      <c r="S79" s="249"/>
      <c r="T79" s="249"/>
      <c r="U79" s="249"/>
      <c r="V79" s="249"/>
      <c r="W79" s="249"/>
      <c r="X79" s="249"/>
      <c r="Y79" s="249"/>
      <c r="Z79" s="249"/>
      <c r="AA79" s="249"/>
      <c r="AB79" s="690"/>
      <c r="AC79" s="690"/>
      <c r="AD79" s="690"/>
    </row>
    <row r="80" spans="1:30" x14ac:dyDescent="0.2">
      <c r="A80" s="689"/>
      <c r="B80" s="689"/>
      <c r="C80" s="664"/>
      <c r="D80" s="664"/>
      <c r="E80" s="664"/>
      <c r="F80" s="664"/>
      <c r="G80" s="664"/>
      <c r="H80" s="664"/>
      <c r="I80" s="664"/>
      <c r="J80" s="664"/>
      <c r="K80" s="664"/>
      <c r="L80" s="664"/>
      <c r="M80" s="194"/>
      <c r="N80" s="194"/>
      <c r="O80" s="194"/>
      <c r="P80" s="249"/>
      <c r="Q80" s="249"/>
      <c r="R80" s="249"/>
      <c r="S80" s="249"/>
      <c r="T80" s="249"/>
      <c r="U80" s="249"/>
      <c r="V80" s="249"/>
      <c r="W80" s="249"/>
      <c r="X80" s="249"/>
      <c r="Y80" s="249"/>
      <c r="Z80" s="249"/>
      <c r="AA80" s="249"/>
      <c r="AB80" s="690"/>
      <c r="AC80" s="690"/>
      <c r="AD80" s="690"/>
    </row>
    <row r="81" spans="1:30" x14ac:dyDescent="0.2">
      <c r="A81" s="689"/>
      <c r="B81" s="689"/>
      <c r="C81" s="664"/>
      <c r="D81" s="664"/>
      <c r="E81" s="664"/>
      <c r="F81" s="664"/>
      <c r="G81" s="664"/>
      <c r="H81" s="664"/>
      <c r="I81" s="664"/>
      <c r="J81" s="664"/>
      <c r="K81" s="664"/>
      <c r="L81" s="664"/>
      <c r="M81" s="194"/>
      <c r="N81" s="194"/>
      <c r="O81" s="194"/>
      <c r="P81" s="249"/>
      <c r="Q81" s="249"/>
      <c r="R81" s="249"/>
      <c r="S81" s="249"/>
      <c r="T81" s="249"/>
      <c r="U81" s="249"/>
      <c r="V81" s="249"/>
      <c r="W81" s="249"/>
      <c r="X81" s="249"/>
      <c r="Y81" s="249"/>
      <c r="Z81" s="249"/>
      <c r="AA81" s="249"/>
      <c r="AB81" s="690"/>
      <c r="AC81" s="690"/>
      <c r="AD81" s="690"/>
    </row>
    <row r="82" spans="1:30" x14ac:dyDescent="0.2">
      <c r="A82" s="695" t="s">
        <v>626</v>
      </c>
      <c r="B82" s="695"/>
      <c r="C82" s="696"/>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7">
        <f>SUM(AB13:AD81)</f>
        <v>26</v>
      </c>
      <c r="AC82" s="697"/>
      <c r="AD82" s="697"/>
    </row>
    <row r="83" spans="1:30" x14ac:dyDescent="0.2">
      <c r="A83" s="695"/>
      <c r="B83" s="695"/>
      <c r="C83" s="696"/>
      <c r="D83" s="696"/>
      <c r="E83" s="696"/>
      <c r="F83" s="696"/>
      <c r="G83" s="696"/>
      <c r="H83" s="696"/>
      <c r="I83" s="696"/>
      <c r="J83" s="696"/>
      <c r="K83" s="696"/>
      <c r="L83" s="696"/>
      <c r="M83" s="696"/>
      <c r="N83" s="696"/>
      <c r="O83" s="696"/>
      <c r="P83" s="696"/>
      <c r="Q83" s="696"/>
      <c r="R83" s="696"/>
      <c r="S83" s="696"/>
      <c r="T83" s="696"/>
      <c r="U83" s="696"/>
      <c r="V83" s="696"/>
      <c r="W83" s="696"/>
      <c r="X83" s="696"/>
      <c r="Y83" s="696"/>
      <c r="Z83" s="696"/>
      <c r="AA83" s="696"/>
      <c r="AB83" s="697"/>
      <c r="AC83" s="697"/>
      <c r="AD83" s="697"/>
    </row>
    <row r="84" spans="1:30" x14ac:dyDescent="0.2">
      <c r="A84" s="695"/>
      <c r="B84" s="695"/>
      <c r="C84" s="696"/>
      <c r="D84" s="696"/>
      <c r="E84" s="696"/>
      <c r="F84" s="696"/>
      <c r="G84" s="696"/>
      <c r="H84" s="696"/>
      <c r="I84" s="696"/>
      <c r="J84" s="696"/>
      <c r="K84" s="696"/>
      <c r="L84" s="696"/>
      <c r="M84" s="696"/>
      <c r="N84" s="696"/>
      <c r="O84" s="696"/>
      <c r="P84" s="696"/>
      <c r="Q84" s="696"/>
      <c r="R84" s="696"/>
      <c r="S84" s="696"/>
      <c r="T84" s="696"/>
      <c r="U84" s="696"/>
      <c r="V84" s="696"/>
      <c r="W84" s="696"/>
      <c r="X84" s="696"/>
      <c r="Y84" s="696"/>
      <c r="Z84" s="696"/>
      <c r="AA84" s="696"/>
      <c r="AB84" s="697"/>
      <c r="AC84" s="697"/>
      <c r="AD84" s="697"/>
    </row>
    <row r="85" spans="1:30" x14ac:dyDescent="0.2">
      <c r="A85" s="695"/>
      <c r="B85" s="695"/>
      <c r="C85" s="696"/>
      <c r="D85" s="696"/>
      <c r="E85" s="696"/>
      <c r="F85" s="696"/>
      <c r="G85" s="696"/>
      <c r="H85" s="696"/>
      <c r="I85" s="696"/>
      <c r="J85" s="696"/>
      <c r="K85" s="696"/>
      <c r="L85" s="696"/>
      <c r="M85" s="696"/>
      <c r="N85" s="696"/>
      <c r="O85" s="696"/>
      <c r="P85" s="696"/>
      <c r="Q85" s="696"/>
      <c r="R85" s="696"/>
      <c r="S85" s="696"/>
      <c r="T85" s="696"/>
      <c r="U85" s="696"/>
      <c r="V85" s="696"/>
      <c r="W85" s="696"/>
      <c r="X85" s="696"/>
      <c r="Y85" s="696"/>
      <c r="Z85" s="696"/>
      <c r="AA85" s="696"/>
      <c r="AB85" s="697"/>
      <c r="AC85" s="697"/>
      <c r="AD85" s="697"/>
    </row>
    <row r="86" spans="1:30" x14ac:dyDescent="0.2">
      <c r="A86" s="695"/>
      <c r="B86" s="695"/>
      <c r="C86" s="696"/>
      <c r="D86" s="696"/>
      <c r="E86" s="696"/>
      <c r="F86" s="696"/>
      <c r="G86" s="696"/>
      <c r="H86" s="696"/>
      <c r="I86" s="696"/>
      <c r="J86" s="696"/>
      <c r="K86" s="696"/>
      <c r="L86" s="696"/>
      <c r="M86" s="696"/>
      <c r="N86" s="696"/>
      <c r="O86" s="696"/>
      <c r="P86" s="696"/>
      <c r="Q86" s="696"/>
      <c r="R86" s="696"/>
      <c r="S86" s="696"/>
      <c r="T86" s="696"/>
      <c r="U86" s="696"/>
      <c r="V86" s="696"/>
      <c r="W86" s="696"/>
      <c r="X86" s="696"/>
      <c r="Y86" s="696"/>
      <c r="Z86" s="696"/>
      <c r="AA86" s="696"/>
      <c r="AB86" s="697"/>
      <c r="AC86" s="697"/>
      <c r="AD86" s="697"/>
    </row>
    <row r="87" spans="1:30" x14ac:dyDescent="0.2">
      <c r="A87" s="695"/>
      <c r="B87" s="695"/>
      <c r="C87" s="696"/>
      <c r="D87" s="696"/>
      <c r="E87" s="696"/>
      <c r="F87" s="696"/>
      <c r="G87" s="696"/>
      <c r="H87" s="696"/>
      <c r="I87" s="696"/>
      <c r="J87" s="696"/>
      <c r="K87" s="696"/>
      <c r="L87" s="696"/>
      <c r="M87" s="696"/>
      <c r="N87" s="696"/>
      <c r="O87" s="696"/>
      <c r="P87" s="696"/>
      <c r="Q87" s="696"/>
      <c r="R87" s="696"/>
      <c r="S87" s="696"/>
      <c r="T87" s="696"/>
      <c r="U87" s="696"/>
      <c r="V87" s="696"/>
      <c r="W87" s="696"/>
      <c r="X87" s="696"/>
      <c r="Y87" s="696"/>
      <c r="Z87" s="696"/>
      <c r="AA87" s="696"/>
      <c r="AB87" s="697"/>
      <c r="AC87" s="697"/>
      <c r="AD87" s="697"/>
    </row>
    <row r="88" spans="1:30" x14ac:dyDescent="0.2">
      <c r="A88" s="695"/>
      <c r="B88" s="695"/>
      <c r="C88" s="696"/>
      <c r="D88" s="696"/>
      <c r="E88" s="696"/>
      <c r="F88" s="696"/>
      <c r="G88" s="696"/>
      <c r="H88" s="696"/>
      <c r="I88" s="696"/>
      <c r="J88" s="696"/>
      <c r="K88" s="696"/>
      <c r="L88" s="696"/>
      <c r="M88" s="696"/>
      <c r="N88" s="696"/>
      <c r="O88" s="696"/>
      <c r="P88" s="696"/>
      <c r="Q88" s="696"/>
      <c r="R88" s="696"/>
      <c r="S88" s="696"/>
      <c r="T88" s="696"/>
      <c r="U88" s="696"/>
      <c r="V88" s="696"/>
      <c r="W88" s="696"/>
      <c r="X88" s="696"/>
      <c r="Y88" s="696"/>
      <c r="Z88" s="696"/>
      <c r="AA88" s="696"/>
      <c r="AB88" s="697"/>
      <c r="AC88" s="697"/>
      <c r="AD88" s="697"/>
    </row>
    <row r="89" spans="1:30" x14ac:dyDescent="0.2">
      <c r="A89" s="695"/>
      <c r="B89" s="695"/>
      <c r="C89" s="696"/>
      <c r="D89" s="696"/>
      <c r="E89" s="696"/>
      <c r="F89" s="696"/>
      <c r="G89" s="696"/>
      <c r="H89" s="696"/>
      <c r="I89" s="696"/>
      <c r="J89" s="696"/>
      <c r="K89" s="696"/>
      <c r="L89" s="696"/>
      <c r="M89" s="696"/>
      <c r="N89" s="696"/>
      <c r="O89" s="696"/>
      <c r="P89" s="696"/>
      <c r="Q89" s="696"/>
      <c r="R89" s="696"/>
      <c r="S89" s="696"/>
      <c r="T89" s="696"/>
      <c r="U89" s="696"/>
      <c r="V89" s="696"/>
      <c r="W89" s="696"/>
      <c r="X89" s="696"/>
      <c r="Y89" s="696"/>
      <c r="Z89" s="696"/>
      <c r="AA89" s="696"/>
      <c r="AB89" s="697"/>
      <c r="AC89" s="697"/>
      <c r="AD89" s="697"/>
    </row>
    <row r="90" spans="1:30" x14ac:dyDescent="0.2">
      <c r="A90" s="695"/>
      <c r="B90" s="695"/>
      <c r="C90" s="696"/>
      <c r="D90" s="696"/>
      <c r="E90" s="696"/>
      <c r="F90" s="696"/>
      <c r="G90" s="696"/>
      <c r="H90" s="696"/>
      <c r="I90" s="696"/>
      <c r="J90" s="696"/>
      <c r="K90" s="696"/>
      <c r="L90" s="696"/>
      <c r="M90" s="696"/>
      <c r="N90" s="696"/>
      <c r="O90" s="696"/>
      <c r="P90" s="696"/>
      <c r="Q90" s="696"/>
      <c r="R90" s="696"/>
      <c r="S90" s="696"/>
      <c r="T90" s="696"/>
      <c r="U90" s="696"/>
      <c r="V90" s="696"/>
      <c r="W90" s="696"/>
      <c r="X90" s="696"/>
      <c r="Y90" s="696"/>
      <c r="Z90" s="696"/>
      <c r="AA90" s="696"/>
      <c r="AB90" s="697"/>
      <c r="AC90" s="697"/>
      <c r="AD90" s="697"/>
    </row>
    <row r="91" spans="1:30" x14ac:dyDescent="0.2">
      <c r="A91" s="695"/>
      <c r="B91" s="695"/>
      <c r="C91" s="696"/>
      <c r="D91" s="696"/>
      <c r="E91" s="696"/>
      <c r="F91" s="696"/>
      <c r="G91" s="696"/>
      <c r="H91" s="696"/>
      <c r="I91" s="696"/>
      <c r="J91" s="696"/>
      <c r="K91" s="696"/>
      <c r="L91" s="696"/>
      <c r="M91" s="696"/>
      <c r="N91" s="696"/>
      <c r="O91" s="696"/>
      <c r="P91" s="696"/>
      <c r="Q91" s="696"/>
      <c r="R91" s="696"/>
      <c r="S91" s="696"/>
      <c r="T91" s="696"/>
      <c r="U91" s="696"/>
      <c r="V91" s="696"/>
      <c r="W91" s="696"/>
      <c r="X91" s="696"/>
      <c r="Y91" s="696"/>
      <c r="Z91" s="696"/>
      <c r="AA91" s="696"/>
      <c r="AB91" s="697"/>
      <c r="AC91" s="697"/>
      <c r="AD91" s="697"/>
    </row>
    <row r="92" spans="1:30" x14ac:dyDescent="0.2">
      <c r="A92" s="695"/>
      <c r="B92" s="695"/>
      <c r="C92" s="696"/>
      <c r="D92" s="696"/>
      <c r="E92" s="696"/>
      <c r="F92" s="696"/>
      <c r="G92" s="696"/>
      <c r="H92" s="696"/>
      <c r="I92" s="696"/>
      <c r="J92" s="696"/>
      <c r="K92" s="696"/>
      <c r="L92" s="696"/>
      <c r="M92" s="696"/>
      <c r="N92" s="696"/>
      <c r="O92" s="696"/>
      <c r="P92" s="696"/>
      <c r="Q92" s="696"/>
      <c r="R92" s="696"/>
      <c r="S92" s="696"/>
      <c r="T92" s="696"/>
      <c r="U92" s="696"/>
      <c r="V92" s="696"/>
      <c r="W92" s="696"/>
      <c r="X92" s="696"/>
      <c r="Y92" s="696"/>
      <c r="Z92" s="696"/>
      <c r="AA92" s="696"/>
      <c r="AB92" s="697"/>
      <c r="AC92" s="697"/>
      <c r="AD92" s="697"/>
    </row>
    <row r="93" spans="1:30" x14ac:dyDescent="0.2">
      <c r="A93" s="695"/>
      <c r="B93" s="695"/>
      <c r="C93" s="696"/>
      <c r="D93" s="696"/>
      <c r="E93" s="696"/>
      <c r="F93" s="696"/>
      <c r="G93" s="696"/>
      <c r="H93" s="696"/>
      <c r="I93" s="696"/>
      <c r="J93" s="696"/>
      <c r="K93" s="696"/>
      <c r="L93" s="696"/>
      <c r="M93" s="696"/>
      <c r="N93" s="696"/>
      <c r="O93" s="696"/>
      <c r="P93" s="696"/>
      <c r="Q93" s="696"/>
      <c r="R93" s="696"/>
      <c r="S93" s="696"/>
      <c r="T93" s="696"/>
      <c r="U93" s="696"/>
      <c r="V93" s="696"/>
      <c r="W93" s="696"/>
      <c r="X93" s="696"/>
      <c r="Y93" s="696"/>
      <c r="Z93" s="696"/>
      <c r="AA93" s="696"/>
      <c r="AB93" s="697"/>
      <c r="AC93" s="697"/>
      <c r="AD93" s="697"/>
    </row>
    <row r="94" spans="1:30" x14ac:dyDescent="0.2">
      <c r="A94" s="695"/>
      <c r="B94" s="695"/>
      <c r="C94" s="696"/>
      <c r="D94" s="696"/>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697"/>
      <c r="AC94" s="697"/>
      <c r="AD94" s="697"/>
    </row>
    <row r="95" spans="1:30" x14ac:dyDescent="0.2">
      <c r="A95" s="694" t="s">
        <v>627</v>
      </c>
      <c r="B95" s="694"/>
      <c r="C95" s="694"/>
      <c r="D95" s="694"/>
      <c r="E95" s="694"/>
      <c r="F95" s="694"/>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row>
    <row r="96" spans="1:30" x14ac:dyDescent="0.2">
      <c r="A96" s="694"/>
      <c r="B96" s="694"/>
      <c r="C96" s="694"/>
      <c r="D96" s="694"/>
      <c r="E96" s="694"/>
      <c r="F96" s="694"/>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row>
  </sheetData>
  <mergeCells count="46">
    <mergeCell ref="A95:E96"/>
    <mergeCell ref="F95:AD96"/>
    <mergeCell ref="A73:B81"/>
    <mergeCell ref="C73:L81"/>
    <mergeCell ref="M73:O81"/>
    <mergeCell ref="P73:AA81"/>
    <mergeCell ref="AB73:AD81"/>
    <mergeCell ref="A82:B94"/>
    <mergeCell ref="C82:AA94"/>
    <mergeCell ref="AB82:AD94"/>
    <mergeCell ref="C61:L72"/>
    <mergeCell ref="A61:B72"/>
    <mergeCell ref="M61:O72"/>
    <mergeCell ref="P61:AA72"/>
    <mergeCell ref="AB61:AD72"/>
    <mergeCell ref="C45:L52"/>
    <mergeCell ref="A45:B52"/>
    <mergeCell ref="M45:O52"/>
    <mergeCell ref="P45:AA52"/>
    <mergeCell ref="AB45:AD52"/>
    <mergeCell ref="A53:B60"/>
    <mergeCell ref="C53:L60"/>
    <mergeCell ref="M53:O60"/>
    <mergeCell ref="P53:AA60"/>
    <mergeCell ref="AB53:AD60"/>
    <mergeCell ref="AB13:AD19"/>
    <mergeCell ref="P10:AA12"/>
    <mergeCell ref="P13:AA19"/>
    <mergeCell ref="B5:J5"/>
    <mergeCell ref="K5:P5"/>
    <mergeCell ref="C20:L44"/>
    <mergeCell ref="C10:L12"/>
    <mergeCell ref="C13:L19"/>
    <mergeCell ref="C1:AD1"/>
    <mergeCell ref="Q3:AD3"/>
    <mergeCell ref="B7:L7"/>
    <mergeCell ref="B8:L8"/>
    <mergeCell ref="M20:O44"/>
    <mergeCell ref="P20:AA44"/>
    <mergeCell ref="A20:B44"/>
    <mergeCell ref="AB20:AD44"/>
    <mergeCell ref="A13:B19"/>
    <mergeCell ref="M13:O19"/>
    <mergeCell ref="A10:B12"/>
    <mergeCell ref="M10:O12"/>
    <mergeCell ref="AB10:AD12"/>
  </mergeCells>
  <pageMargins left="0.70866141732283472" right="0.70866141732283472" top="1.4173228346456694" bottom="1.1811023622047245" header="0.31496062992125984" footer="0.31496062992125984"/>
  <pageSetup paperSize="9" orientation="portrait" r:id="rId1"/>
  <headerFooter>
    <oddHeader>&amp;L&amp;"-,Pogrubiony"&amp;10&amp;U
Formularz F19-S+; Arkusz oceny Wniosku Pozyczkowego; wyd. 1 z dn. 01.03.2023r.&amp;C&amp;G</oddHeader>
    <oddFooter>&amp;C&amp;10Stowarzyszenie "Samorządowe Centrum Przedsiębiorczości i Rozwoju" w Suchej Beskidzkiej
Ul Mickiewicza 175; 34 - 200 Sucha Beskidzka
www.funduszemalopolska.pl;    e-mail: sekretariat@funduszemalopolska.pl
tel:     33 874 11 03,    33 874 13 15 &amp;R&amp;P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J26"/>
  <sheetViews>
    <sheetView zoomScale="115" zoomScaleNormal="115" workbookViewId="0">
      <selection activeCell="C4" sqref="C4"/>
    </sheetView>
  </sheetViews>
  <sheetFormatPr defaultColWidth="9.42578125" defaultRowHeight="15.75" customHeight="1" x14ac:dyDescent="0.25"/>
  <cols>
    <col min="2" max="2" width="59.85546875" bestFit="1" customWidth="1"/>
    <col min="3" max="3" width="14.7109375" bestFit="1" customWidth="1"/>
    <col min="4" max="4" width="13" bestFit="1" customWidth="1"/>
    <col min="5" max="10" width="14.7109375" bestFit="1" customWidth="1"/>
  </cols>
  <sheetData>
    <row r="2" spans="2:10" s="84" customFormat="1" ht="15.75" customHeight="1" x14ac:dyDescent="0.25">
      <c r="B2" s="93" t="s">
        <v>607</v>
      </c>
      <c r="C2" s="103">
        <v>12</v>
      </c>
      <c r="D2" s="105">
        <f>SUM(D3:D7)</f>
        <v>1</v>
      </c>
    </row>
    <row r="3" spans="2:10" ht="15.75" customHeight="1" x14ac:dyDescent="0.25">
      <c r="B3" t="s">
        <v>568</v>
      </c>
      <c r="C3" s="96">
        <f>IF('03. Formularz Wniosku '!U244=0,0,'03. Formularz Wniosku '!U246/'03. Formularz Wniosku '!U244)</f>
        <v>0</v>
      </c>
      <c r="D3" s="99">
        <f>IF('03. Formularz Wniosku '!AA61="r",0,IF((Arkusz2!D29-Arkusz2!D30)/30&lt;=6,1,IF(C3&lt;=0,0,IF(C3&lt;5%,2,IF(C3&lt;=10%,3,IF(C3&lt;=15%,4,5))))))</f>
        <v>0</v>
      </c>
      <c r="F3" s="27"/>
    </row>
    <row r="4" spans="2:10" ht="15.75" customHeight="1" x14ac:dyDescent="0.25">
      <c r="B4" t="s">
        <v>628</v>
      </c>
      <c r="C4">
        <f>IF(OR('03. Formularz Wniosku '!AA366=0,('03. Formularz Wniosku '!AA366-'03. Formularz Wniosku '!AA367)=0),1,IF('03. Formularz Wniosku '!L366/('03. Formularz Wniosku '!AA366-'03. Formularz Wniosku '!AA367)&gt;2,1,IF('03. Formularz Wniosku '!L366/('03. Formularz Wniosku '!AA366-'03. Formularz Wniosku '!AA367)&lt;=1,0,2)))</f>
        <v>1</v>
      </c>
      <c r="D4" s="99">
        <f>IF(C4&lt;1.2,0,IF(C4&gt;2,1,2))</f>
        <v>0</v>
      </c>
    </row>
    <row r="5" spans="2:10" ht="15.75" customHeight="1" x14ac:dyDescent="0.25">
      <c r="B5" t="s">
        <v>569</v>
      </c>
      <c r="C5" s="96">
        <f>IF('03. Formularz Wniosku '!AA374=0,0,'03. Formularz Wniosku '!AA359/'03. Formularz Wniosku '!AA374)</f>
        <v>0</v>
      </c>
      <c r="D5" s="99">
        <f>IF(Arkusz2!D32/30&lt;=6,1,IF('Wyliczenia do ratingu'!C5&lt;=50%,3,IF('Wyliczenia do ratingu'!C5&lt;=80%,2,0)))</f>
        <v>1</v>
      </c>
    </row>
    <row r="6" spans="2:10" ht="15.75" customHeight="1" x14ac:dyDescent="0.25">
      <c r="B6" t="s">
        <v>629</v>
      </c>
      <c r="C6" s="96">
        <f>IF('03. Formularz Wniosku '!L358=0,0,('03. Formularz Wniosku '!AA358+'03. Formularz Wniosku '!AA361)/'03. Formularz Wniosku '!L358)</f>
        <v>0</v>
      </c>
      <c r="D6" s="99">
        <f>IF(C6&gt;=1,1,0)</f>
        <v>0</v>
      </c>
    </row>
    <row r="7" spans="2:10" ht="15.75" customHeight="1" x14ac:dyDescent="0.25">
      <c r="B7" t="s">
        <v>630</v>
      </c>
      <c r="C7" s="96">
        <f>IF('03. Formularz Wniosku '!L358=0,0,'03. Formularz Wniosku '!AA358/'03. Formularz Wniosku '!L358)</f>
        <v>0</v>
      </c>
      <c r="D7" s="99">
        <f>IF(C7&gt;=0.5,1,0)</f>
        <v>0</v>
      </c>
    </row>
    <row r="9" spans="2:10" ht="15.75" customHeight="1" x14ac:dyDescent="0.25">
      <c r="B9" s="93" t="s">
        <v>603</v>
      </c>
      <c r="C9" s="104">
        <v>2</v>
      </c>
      <c r="D9" s="99">
        <f ca="1">IF(J10&lt;0,0,IF(J10=0,1,2))</f>
        <v>1</v>
      </c>
    </row>
    <row r="10" spans="2:10" ht="15.75" customHeight="1" x14ac:dyDescent="0.25">
      <c r="B10" t="s">
        <v>631</v>
      </c>
      <c r="C10" s="27">
        <f ca="1">C11*('04. Prognozy finansowe'!H67+'04. Prognozy finansowe'!H58)</f>
        <v>0</v>
      </c>
      <c r="D10" s="27">
        <f ca="1">D11*('04. Prognozy finansowe'!L67+'04. Prognozy finansowe'!L58)</f>
        <v>0</v>
      </c>
      <c r="E10" s="27">
        <f ca="1">E11*('04. Prognozy finansowe'!P67+'04. Prognozy finansowe'!P58)</f>
        <v>0</v>
      </c>
      <c r="F10" s="27">
        <f ca="1">F11*('04. Prognozy finansowe'!T67+'04. Prognozy finansowe'!T58)</f>
        <v>0</v>
      </c>
      <c r="G10" s="27">
        <f ca="1">G11*('04. Prognozy finansowe'!X67+'04. Prognozy finansowe'!X58)</f>
        <v>0</v>
      </c>
      <c r="H10" s="27">
        <f ca="1">H11*('04. Prognozy finansowe'!AB67+'04. Prognozy finansowe'!AB58)</f>
        <v>0</v>
      </c>
      <c r="I10" s="27">
        <f ca="1">I11*('04. Prognozy finansowe'!AF67+'04. Prognozy finansowe'!AF58)</f>
        <v>0</v>
      </c>
      <c r="J10" s="27">
        <f ca="1">SUM(C10:I10)-C12-C13-C14</f>
        <v>0</v>
      </c>
    </row>
    <row r="11" spans="2:10" ht="15.75" customHeight="1" x14ac:dyDescent="0.25">
      <c r="C11">
        <f>IF(J11-0&gt;0,1,0)</f>
        <v>0</v>
      </c>
      <c r="D11">
        <f>IF(J11-1&gt;0,1,0)</f>
        <v>0</v>
      </c>
      <c r="E11">
        <f>IF(J11-2&gt;0,1,0)</f>
        <v>0</v>
      </c>
      <c r="F11">
        <f>IF(J11-3&gt;0,1,)</f>
        <v>0</v>
      </c>
      <c r="G11">
        <f>IF(J11-4&gt;0,1,0)</f>
        <v>0</v>
      </c>
      <c r="H11">
        <f>IF(J11-5&gt;0,1,0)</f>
        <v>0</v>
      </c>
      <c r="I11">
        <f>IF(J11-6&gt;0,1,0)</f>
        <v>0</v>
      </c>
      <c r="J11">
        <f>'03. Formularz Wniosku '!G75/12</f>
        <v>0</v>
      </c>
    </row>
    <row r="12" spans="2:10" ht="15.75" customHeight="1" x14ac:dyDescent="0.25">
      <c r="B12" t="s">
        <v>633</v>
      </c>
      <c r="C12" s="27">
        <f>SUM('04. Prognozy finansowe'!H69:AI69)</f>
        <v>0</v>
      </c>
    </row>
    <row r="13" spans="2:10" ht="15.75" customHeight="1" x14ac:dyDescent="0.25">
      <c r="B13" t="s">
        <v>632</v>
      </c>
      <c r="C13" s="27">
        <f>'04. Prognozy finansowe'!H70*C11+'04. Prognozy finansowe'!L70*D11+'04. Prognozy finansowe'!P70*E11+'04. Prognozy finansowe'!T70*F11+'04. Prognozy finansowe'!X70*G11+'04. Prognozy finansowe'!AB70*H11+'04. Prognozy finansowe'!AF70*I11</f>
        <v>0</v>
      </c>
    </row>
    <row r="14" spans="2:10" ht="15.75" customHeight="1" x14ac:dyDescent="0.25">
      <c r="B14" t="s">
        <v>634</v>
      </c>
      <c r="C14" s="27">
        <f>'09. Kwestionariusz osobisty wn'!K46*12*'Wyliczenia do ratingu'!J11</f>
        <v>0</v>
      </c>
    </row>
    <row r="15" spans="2:10" ht="15.75" customHeight="1" x14ac:dyDescent="0.25">
      <c r="B15" s="93"/>
      <c r="C15" s="27"/>
    </row>
    <row r="16" spans="2:10" ht="15.75" customHeight="1" x14ac:dyDescent="0.25">
      <c r="B16" s="93" t="s">
        <v>604</v>
      </c>
      <c r="C16" s="104">
        <v>4</v>
      </c>
      <c r="D16" s="99">
        <f>'Arkusz oceny wniosku'!AB20/2</f>
        <v>4</v>
      </c>
    </row>
    <row r="17" spans="2:4" ht="15.75" customHeight="1" x14ac:dyDescent="0.25">
      <c r="B17" s="93" t="s">
        <v>605</v>
      </c>
      <c r="C17" s="104">
        <v>4</v>
      </c>
      <c r="D17" s="98">
        <v>4</v>
      </c>
    </row>
    <row r="18" spans="2:4" ht="15.75" customHeight="1" x14ac:dyDescent="0.25">
      <c r="B18" s="93" t="s">
        <v>606</v>
      </c>
      <c r="C18" s="104">
        <v>3.5</v>
      </c>
      <c r="D18" s="99">
        <f>'Arkusz oceny wniosku'!AB13/2</f>
        <v>0</v>
      </c>
    </row>
    <row r="20" spans="2:4" ht="15.75" customHeight="1" x14ac:dyDescent="0.25">
      <c r="B20" s="97" t="s">
        <v>641</v>
      </c>
      <c r="C20">
        <f ca="1">SUM(D2,D9,D16:D18)</f>
        <v>10</v>
      </c>
    </row>
    <row r="21" spans="2:4" ht="15.75" customHeight="1" x14ac:dyDescent="0.25">
      <c r="B21" s="93" t="s">
        <v>635</v>
      </c>
    </row>
    <row r="22" spans="2:4" ht="15.75" customHeight="1" x14ac:dyDescent="0.25">
      <c r="B22" t="s">
        <v>636</v>
      </c>
      <c r="C22">
        <v>19.5</v>
      </c>
    </row>
    <row r="23" spans="2:4" ht="15.75" customHeight="1" x14ac:dyDescent="0.25">
      <c r="B23" t="s">
        <v>637</v>
      </c>
      <c r="C23">
        <v>18</v>
      </c>
    </row>
    <row r="24" spans="2:4" ht="15.75" customHeight="1" x14ac:dyDescent="0.25">
      <c r="B24" t="s">
        <v>638</v>
      </c>
      <c r="C24">
        <v>12</v>
      </c>
    </row>
    <row r="25" spans="2:4" ht="15.75" customHeight="1" x14ac:dyDescent="0.25">
      <c r="B25" t="s">
        <v>639</v>
      </c>
      <c r="C25">
        <v>9</v>
      </c>
    </row>
    <row r="26" spans="2:4" ht="15.75" customHeight="1" x14ac:dyDescent="0.25">
      <c r="B26" t="s">
        <v>640</v>
      </c>
      <c r="C26">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F4"/>
  <sheetViews>
    <sheetView workbookViewId="0">
      <selection activeCell="B6" sqref="B6"/>
    </sheetView>
  </sheetViews>
  <sheetFormatPr defaultRowHeight="15" x14ac:dyDescent="0.25"/>
  <cols>
    <col min="2" max="10" width="15.28515625" customWidth="1"/>
  </cols>
  <sheetData>
    <row r="2" spans="2:6" s="84" customFormat="1" ht="60" customHeight="1" x14ac:dyDescent="0.25">
      <c r="B2" s="83" t="s">
        <v>567</v>
      </c>
      <c r="C2" s="83" t="s">
        <v>566</v>
      </c>
      <c r="D2" s="83" t="s">
        <v>563</v>
      </c>
      <c r="E2" s="83" t="s">
        <v>564</v>
      </c>
      <c r="F2" s="83" t="s">
        <v>565</v>
      </c>
    </row>
    <row r="3" spans="2:6" x14ac:dyDescent="0.25">
      <c r="B3" s="41"/>
      <c r="C3" s="41"/>
      <c r="D3" s="41">
        <f>'03. Formularz Wniosku '!J14</f>
        <v>0</v>
      </c>
      <c r="E3" s="41" t="str">
        <f>'03. Formularz Wniosku '!G23&amp;" "&amp;'03. Formularz Wniosku '!G26&amp;" "&amp;'03. Formularz Wniosku '!G24&amp;" "&amp;'03. Formularz Wniosku '!G25</f>
        <v xml:space="preserve">   </v>
      </c>
      <c r="F3" s="85">
        <f>'03. Formularz Wniosku '!P71</f>
        <v>0</v>
      </c>
    </row>
    <row r="4" spans="2:6" x14ac:dyDescent="0.25">
      <c r="B4" s="41"/>
      <c r="C4" s="41"/>
      <c r="D4" s="41"/>
      <c r="E4" s="41"/>
      <c r="F4" s="4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Layout" zoomScale="175" zoomScaleNormal="100" zoomScalePageLayoutView="175" workbookViewId="0">
      <selection activeCell="O6" sqref="O6"/>
    </sheetView>
  </sheetViews>
  <sheetFormatPr defaultColWidth="2.7109375" defaultRowHeight="15" x14ac:dyDescent="0.25"/>
  <sheetData/>
  <pageMargins left="0.70866141732283472" right="0.70866141732283472" top="1.1023622047244095" bottom="1.1023622047244095" header="0.27559055118110237" footer="0.27559055118110237"/>
  <pageSetup paperSize="9" orientation="portrait" r:id="rId1"/>
  <headerFooter>
    <oddHeader>&amp;C&amp;G</oddHeader>
    <oddFooter>&amp;CStowarzyszenie "Samorządowe Centrum Przedsiębiorczości i Rozwoju" w Suchej Beskidzkiej
Ul Mickiewicza 175; 34 - 200 Sucha Beskidzka
www.funduszemalopolska.pl;    e-mail: sekretariat@funduszemalopolska.pl
tel:     33 874 11 03,    33 874 13 15 &amp;R&amp;P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74"/>
  <sheetViews>
    <sheetView view="pageLayout" topLeftCell="A46" zoomScale="115" zoomScaleNormal="100" zoomScalePageLayoutView="115" workbookViewId="0">
      <selection activeCell="AC17" sqref="AC17:AE17"/>
    </sheetView>
  </sheetViews>
  <sheetFormatPr defaultColWidth="3" defaultRowHeight="15" x14ac:dyDescent="0.25"/>
  <sheetData>
    <row r="1" spans="1:47" x14ac:dyDescent="0.25">
      <c r="B1" s="117"/>
      <c r="T1" s="235" t="s">
        <v>596</v>
      </c>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row>
    <row r="2" spans="1:47" ht="3.75" customHeight="1" x14ac:dyDescent="0.25"/>
    <row r="3" spans="1:47" x14ac:dyDescent="0.25">
      <c r="A3" s="21">
        <v>1</v>
      </c>
      <c r="B3" s="243" t="s">
        <v>207</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row>
    <row r="4" spans="1:47" ht="8.25" customHeight="1" x14ac:dyDescent="0.25"/>
    <row r="5" spans="1:47" ht="13.5" customHeight="1" x14ac:dyDescent="0.25">
      <c r="A5" s="194" t="s">
        <v>164</v>
      </c>
      <c r="B5" s="194"/>
      <c r="C5" s="194"/>
      <c r="D5" s="194"/>
      <c r="E5" s="194"/>
      <c r="F5" s="194"/>
      <c r="G5" s="194"/>
      <c r="H5" s="250" t="s">
        <v>208</v>
      </c>
      <c r="I5" s="250"/>
      <c r="J5" s="250"/>
      <c r="K5" s="250" t="s">
        <v>209</v>
      </c>
      <c r="L5" s="250"/>
      <c r="M5" s="250"/>
      <c r="N5" s="250" t="s">
        <v>210</v>
      </c>
      <c r="O5" s="250"/>
      <c r="P5" s="250"/>
      <c r="Q5" s="250" t="s">
        <v>211</v>
      </c>
      <c r="R5" s="250"/>
      <c r="S5" s="250"/>
      <c r="T5" s="250" t="s">
        <v>212</v>
      </c>
      <c r="U5" s="250"/>
      <c r="V5" s="250"/>
      <c r="W5" s="250" t="s">
        <v>213</v>
      </c>
      <c r="X5" s="250"/>
      <c r="Y5" s="250"/>
      <c r="Z5" s="250" t="s">
        <v>214</v>
      </c>
      <c r="AA5" s="250"/>
      <c r="AB5" s="250"/>
      <c r="AC5" s="250" t="s">
        <v>215</v>
      </c>
      <c r="AD5" s="250"/>
      <c r="AE5" s="250"/>
      <c r="AF5" s="250" t="s">
        <v>216</v>
      </c>
      <c r="AG5" s="250"/>
      <c r="AH5" s="250"/>
      <c r="AI5" s="250" t="s">
        <v>102</v>
      </c>
      <c r="AJ5" s="250"/>
      <c r="AK5" s="250"/>
      <c r="AL5" s="250" t="s">
        <v>217</v>
      </c>
      <c r="AM5" s="250"/>
      <c r="AN5" s="250"/>
      <c r="AO5" s="250" t="s">
        <v>218</v>
      </c>
      <c r="AP5" s="250"/>
      <c r="AQ5" s="250"/>
      <c r="AR5" s="249" t="s">
        <v>503</v>
      </c>
      <c r="AS5" s="249"/>
      <c r="AT5" s="249"/>
      <c r="AU5" s="249"/>
    </row>
    <row r="6" spans="1:47" ht="13.5" customHeight="1" x14ac:dyDescent="0.25">
      <c r="A6" s="221" t="s">
        <v>160</v>
      </c>
      <c r="B6" s="221"/>
      <c r="C6" s="221"/>
      <c r="D6" s="221"/>
      <c r="E6" s="221"/>
      <c r="F6" s="221"/>
      <c r="G6" s="221"/>
      <c r="H6" s="248">
        <f>SUM(H7:J8)</f>
        <v>0</v>
      </c>
      <c r="I6" s="248"/>
      <c r="J6" s="248"/>
      <c r="K6" s="248">
        <f t="shared" ref="K6" si="0">SUM(K7:M8)</f>
        <v>0</v>
      </c>
      <c r="L6" s="248"/>
      <c r="M6" s="248"/>
      <c r="N6" s="248">
        <f t="shared" ref="N6" si="1">SUM(N7:P8)</f>
        <v>0</v>
      </c>
      <c r="O6" s="248"/>
      <c r="P6" s="248"/>
      <c r="Q6" s="248">
        <f t="shared" ref="Q6" si="2">SUM(Q7:S8)</f>
        <v>0</v>
      </c>
      <c r="R6" s="248"/>
      <c r="S6" s="248"/>
      <c r="T6" s="248">
        <f t="shared" ref="T6" si="3">SUM(T7:V8)</f>
        <v>0</v>
      </c>
      <c r="U6" s="248"/>
      <c r="V6" s="248"/>
      <c r="W6" s="248">
        <f t="shared" ref="W6" si="4">SUM(W7:Y8)</f>
        <v>0</v>
      </c>
      <c r="X6" s="248"/>
      <c r="Y6" s="248"/>
      <c r="Z6" s="248">
        <f t="shared" ref="Z6" si="5">SUM(Z7:AB8)</f>
        <v>0</v>
      </c>
      <c r="AA6" s="248"/>
      <c r="AB6" s="248"/>
      <c r="AC6" s="248">
        <f t="shared" ref="AC6" si="6">SUM(AC7:AE8)</f>
        <v>0</v>
      </c>
      <c r="AD6" s="248"/>
      <c r="AE6" s="248"/>
      <c r="AF6" s="248">
        <f t="shared" ref="AF6" si="7">SUM(AF7:AH8)</f>
        <v>0</v>
      </c>
      <c r="AG6" s="248"/>
      <c r="AH6" s="248"/>
      <c r="AI6" s="248">
        <f t="shared" ref="AI6" si="8">SUM(AI7:AK8)</f>
        <v>0</v>
      </c>
      <c r="AJ6" s="248"/>
      <c r="AK6" s="248"/>
      <c r="AL6" s="248">
        <f t="shared" ref="AL6" si="9">SUM(AL7:AN8)</f>
        <v>0</v>
      </c>
      <c r="AM6" s="248"/>
      <c r="AN6" s="248"/>
      <c r="AO6" s="248">
        <f t="shared" ref="AO6" si="10">SUM(AO7:AQ8)</f>
        <v>0</v>
      </c>
      <c r="AP6" s="248"/>
      <c r="AQ6" s="248"/>
      <c r="AR6" s="247">
        <f>SUM(AR7:AU8)</f>
        <v>0</v>
      </c>
      <c r="AS6" s="247"/>
      <c r="AT6" s="247"/>
      <c r="AU6" s="247"/>
    </row>
    <row r="7" spans="1:47" ht="13.5" customHeight="1" x14ac:dyDescent="0.25">
      <c r="A7" s="225" t="s">
        <v>219</v>
      </c>
      <c r="B7" s="225"/>
      <c r="C7" s="225"/>
      <c r="D7" s="225"/>
      <c r="E7" s="225"/>
      <c r="F7" s="225"/>
      <c r="G7" s="225"/>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41">
        <f t="shared" ref="AR7:AR8" si="11">SUM(H7:AQ7)</f>
        <v>0</v>
      </c>
      <c r="AS7" s="241"/>
      <c r="AT7" s="241"/>
      <c r="AU7" s="241"/>
    </row>
    <row r="8" spans="1:47" ht="13.5" customHeight="1" x14ac:dyDescent="0.25">
      <c r="A8" s="225" t="s">
        <v>220</v>
      </c>
      <c r="B8" s="225"/>
      <c r="C8" s="225"/>
      <c r="D8" s="225"/>
      <c r="E8" s="225"/>
      <c r="F8" s="225"/>
      <c r="G8" s="225"/>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41">
        <f t="shared" si="11"/>
        <v>0</v>
      </c>
      <c r="AS8" s="241"/>
      <c r="AT8" s="241"/>
      <c r="AU8" s="241"/>
    </row>
    <row r="9" spans="1:47" ht="13.5" customHeight="1" x14ac:dyDescent="0.25">
      <c r="A9" s="221" t="s">
        <v>161</v>
      </c>
      <c r="B9" s="221"/>
      <c r="C9" s="221"/>
      <c r="D9" s="221"/>
      <c r="E9" s="221"/>
      <c r="F9" s="221"/>
      <c r="G9" s="221"/>
      <c r="H9" s="248">
        <f>SUM(H10:J23)</f>
        <v>0</v>
      </c>
      <c r="I9" s="248"/>
      <c r="J9" s="248"/>
      <c r="K9" s="248">
        <f t="shared" ref="K9" si="12">SUM(K10:M23)</f>
        <v>0</v>
      </c>
      <c r="L9" s="248"/>
      <c r="M9" s="248"/>
      <c r="N9" s="248">
        <f t="shared" ref="N9" si="13">SUM(N10:P23)</f>
        <v>0</v>
      </c>
      <c r="O9" s="248"/>
      <c r="P9" s="248"/>
      <c r="Q9" s="248">
        <f t="shared" ref="Q9" si="14">SUM(Q10:S23)</f>
        <v>0</v>
      </c>
      <c r="R9" s="248"/>
      <c r="S9" s="248"/>
      <c r="T9" s="248">
        <f t="shared" ref="T9" si="15">SUM(T10:V23)</f>
        <v>0</v>
      </c>
      <c r="U9" s="248"/>
      <c r="V9" s="248"/>
      <c r="W9" s="248">
        <f t="shared" ref="W9" si="16">SUM(W10:Y23)</f>
        <v>0</v>
      </c>
      <c r="X9" s="248"/>
      <c r="Y9" s="248"/>
      <c r="Z9" s="248">
        <f t="shared" ref="Z9" si="17">SUM(Z10:AB23)</f>
        <v>0</v>
      </c>
      <c r="AA9" s="248"/>
      <c r="AB9" s="248"/>
      <c r="AC9" s="248">
        <f t="shared" ref="AC9" si="18">SUM(AC10:AE23)</f>
        <v>0</v>
      </c>
      <c r="AD9" s="248"/>
      <c r="AE9" s="248"/>
      <c r="AF9" s="248">
        <f t="shared" ref="AF9" si="19">SUM(AF10:AH23)</f>
        <v>0</v>
      </c>
      <c r="AG9" s="248"/>
      <c r="AH9" s="248"/>
      <c r="AI9" s="248">
        <f t="shared" ref="AI9" si="20">SUM(AI10:AK23)</f>
        <v>0</v>
      </c>
      <c r="AJ9" s="248"/>
      <c r="AK9" s="248"/>
      <c r="AL9" s="248">
        <f t="shared" ref="AL9" si="21">SUM(AL10:AN23)</f>
        <v>0</v>
      </c>
      <c r="AM9" s="248"/>
      <c r="AN9" s="248"/>
      <c r="AO9" s="248">
        <f t="shared" ref="AO9" si="22">SUM(AO10:AQ23)</f>
        <v>0</v>
      </c>
      <c r="AP9" s="248"/>
      <c r="AQ9" s="248"/>
      <c r="AR9" s="247">
        <f>SUM(AR10:AU23)</f>
        <v>0</v>
      </c>
      <c r="AS9" s="247"/>
      <c r="AT9" s="247"/>
      <c r="AU9" s="247"/>
    </row>
    <row r="10" spans="1:47" ht="13.5" customHeight="1" x14ac:dyDescent="0.25">
      <c r="A10" s="225" t="s">
        <v>221</v>
      </c>
      <c r="B10" s="225"/>
      <c r="C10" s="225"/>
      <c r="D10" s="225"/>
      <c r="E10" s="225"/>
      <c r="F10" s="225"/>
      <c r="G10" s="225"/>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41">
        <f>SUM(H10:AQ10)</f>
        <v>0</v>
      </c>
      <c r="AS10" s="241"/>
      <c r="AT10" s="241"/>
      <c r="AU10" s="241"/>
    </row>
    <row r="11" spans="1:47" ht="13.5" customHeight="1" x14ac:dyDescent="0.25">
      <c r="A11" s="225" t="s">
        <v>502</v>
      </c>
      <c r="B11" s="225"/>
      <c r="C11" s="225"/>
      <c r="D11" s="225"/>
      <c r="E11" s="225"/>
      <c r="F11" s="225"/>
      <c r="G11" s="225"/>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41">
        <f t="shared" ref="AR11:AR23" si="23">SUM(H11:AQ11)</f>
        <v>0</v>
      </c>
      <c r="AS11" s="241"/>
      <c r="AT11" s="241"/>
      <c r="AU11" s="241"/>
    </row>
    <row r="12" spans="1:47" ht="13.5" customHeight="1" x14ac:dyDescent="0.25">
      <c r="A12" s="225" t="s">
        <v>222</v>
      </c>
      <c r="B12" s="225"/>
      <c r="C12" s="225"/>
      <c r="D12" s="225"/>
      <c r="E12" s="225"/>
      <c r="F12" s="225"/>
      <c r="G12" s="225"/>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41">
        <f t="shared" si="23"/>
        <v>0</v>
      </c>
      <c r="AS12" s="241"/>
      <c r="AT12" s="241"/>
      <c r="AU12" s="241"/>
    </row>
    <row r="13" spans="1:47" ht="13.5" customHeight="1" x14ac:dyDescent="0.25">
      <c r="A13" s="225" t="s">
        <v>223</v>
      </c>
      <c r="B13" s="225"/>
      <c r="C13" s="225"/>
      <c r="D13" s="225"/>
      <c r="E13" s="225"/>
      <c r="F13" s="225"/>
      <c r="G13" s="225"/>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41">
        <f t="shared" si="23"/>
        <v>0</v>
      </c>
      <c r="AS13" s="241"/>
      <c r="AT13" s="241"/>
      <c r="AU13" s="241"/>
    </row>
    <row r="14" spans="1:47" ht="13.5" customHeight="1" x14ac:dyDescent="0.25">
      <c r="A14" s="225" t="s">
        <v>224</v>
      </c>
      <c r="B14" s="225"/>
      <c r="C14" s="225"/>
      <c r="D14" s="225"/>
      <c r="E14" s="225"/>
      <c r="F14" s="225"/>
      <c r="G14" s="225"/>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41">
        <f t="shared" si="23"/>
        <v>0</v>
      </c>
      <c r="AS14" s="241"/>
      <c r="AT14" s="241"/>
      <c r="AU14" s="241"/>
    </row>
    <row r="15" spans="1:47" ht="13.5" customHeight="1" x14ac:dyDescent="0.25">
      <c r="A15" s="225" t="s">
        <v>225</v>
      </c>
      <c r="B15" s="225"/>
      <c r="C15" s="225"/>
      <c r="D15" s="225"/>
      <c r="E15" s="225"/>
      <c r="F15" s="225"/>
      <c r="G15" s="225"/>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41">
        <f t="shared" si="23"/>
        <v>0</v>
      </c>
      <c r="AS15" s="241"/>
      <c r="AT15" s="241"/>
      <c r="AU15" s="241"/>
    </row>
    <row r="16" spans="1:47" ht="13.5" customHeight="1" x14ac:dyDescent="0.25">
      <c r="A16" s="225" t="s">
        <v>226</v>
      </c>
      <c r="B16" s="225"/>
      <c r="C16" s="225"/>
      <c r="D16" s="225"/>
      <c r="E16" s="225"/>
      <c r="F16" s="225"/>
      <c r="G16" s="225"/>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41">
        <f t="shared" si="23"/>
        <v>0</v>
      </c>
      <c r="AS16" s="241"/>
      <c r="AT16" s="241"/>
      <c r="AU16" s="241"/>
    </row>
    <row r="17" spans="1:47" ht="13.5" customHeight="1" x14ac:dyDescent="0.25">
      <c r="A17" s="225" t="s">
        <v>227</v>
      </c>
      <c r="B17" s="225"/>
      <c r="C17" s="225"/>
      <c r="D17" s="225"/>
      <c r="E17" s="225"/>
      <c r="F17" s="225"/>
      <c r="G17" s="225"/>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41">
        <f t="shared" si="23"/>
        <v>0</v>
      </c>
      <c r="AS17" s="241"/>
      <c r="AT17" s="241"/>
      <c r="AU17" s="241"/>
    </row>
    <row r="18" spans="1:47" ht="13.5" customHeight="1" x14ac:dyDescent="0.25">
      <c r="A18" s="225" t="s">
        <v>228</v>
      </c>
      <c r="B18" s="225"/>
      <c r="C18" s="225"/>
      <c r="D18" s="225"/>
      <c r="E18" s="225"/>
      <c r="F18" s="225"/>
      <c r="G18" s="225"/>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41">
        <f t="shared" si="23"/>
        <v>0</v>
      </c>
      <c r="AS18" s="241"/>
      <c r="AT18" s="241"/>
      <c r="AU18" s="241"/>
    </row>
    <row r="19" spans="1:47" ht="13.5" customHeight="1" x14ac:dyDescent="0.25">
      <c r="A19" s="225" t="s">
        <v>229</v>
      </c>
      <c r="B19" s="225"/>
      <c r="C19" s="225"/>
      <c r="D19" s="225"/>
      <c r="E19" s="225"/>
      <c r="F19" s="225"/>
      <c r="G19" s="225"/>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41">
        <f t="shared" si="23"/>
        <v>0</v>
      </c>
      <c r="AS19" s="241"/>
      <c r="AT19" s="241"/>
      <c r="AU19" s="241"/>
    </row>
    <row r="20" spans="1:47" ht="13.5" customHeight="1" x14ac:dyDescent="0.25">
      <c r="A20" s="225" t="s">
        <v>230</v>
      </c>
      <c r="B20" s="225"/>
      <c r="C20" s="225"/>
      <c r="D20" s="225"/>
      <c r="E20" s="225"/>
      <c r="F20" s="225"/>
      <c r="G20" s="225"/>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41">
        <f t="shared" si="23"/>
        <v>0</v>
      </c>
      <c r="AS20" s="241"/>
      <c r="AT20" s="241"/>
      <c r="AU20" s="241"/>
    </row>
    <row r="21" spans="1:47" ht="13.5" customHeight="1" x14ac:dyDescent="0.25">
      <c r="A21" s="225" t="s">
        <v>240</v>
      </c>
      <c r="B21" s="225"/>
      <c r="C21" s="225"/>
      <c r="D21" s="225"/>
      <c r="E21" s="225"/>
      <c r="F21" s="225"/>
      <c r="G21" s="225"/>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41">
        <f t="shared" si="23"/>
        <v>0</v>
      </c>
      <c r="AS21" s="241"/>
      <c r="AT21" s="241"/>
      <c r="AU21" s="241"/>
    </row>
    <row r="22" spans="1:47" ht="13.5" customHeight="1" x14ac:dyDescent="0.25">
      <c r="A22" s="225" t="s">
        <v>231</v>
      </c>
      <c r="B22" s="225"/>
      <c r="C22" s="225"/>
      <c r="D22" s="225"/>
      <c r="E22" s="225"/>
      <c r="F22" s="225"/>
      <c r="G22" s="225"/>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41">
        <f t="shared" si="23"/>
        <v>0</v>
      </c>
      <c r="AS22" s="241"/>
      <c r="AT22" s="241"/>
      <c r="AU22" s="241"/>
    </row>
    <row r="23" spans="1:47" ht="13.5" customHeight="1" x14ac:dyDescent="0.25">
      <c r="A23" s="225" t="s">
        <v>232</v>
      </c>
      <c r="B23" s="225"/>
      <c r="C23" s="225"/>
      <c r="D23" s="225"/>
      <c r="E23" s="225"/>
      <c r="F23" s="225"/>
      <c r="G23" s="225"/>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41">
        <f t="shared" si="23"/>
        <v>0</v>
      </c>
      <c r="AS23" s="241"/>
      <c r="AT23" s="241"/>
      <c r="AU23" s="241"/>
    </row>
    <row r="24" spans="1:47" ht="13.5" customHeight="1" x14ac:dyDescent="0.25">
      <c r="A24" s="224" t="s">
        <v>233</v>
      </c>
      <c r="B24" s="224"/>
      <c r="C24" s="224"/>
      <c r="D24" s="224"/>
      <c r="E24" s="224"/>
      <c r="F24" s="224"/>
      <c r="G24" s="224"/>
      <c r="H24" s="252">
        <f>H6-H9</f>
        <v>0</v>
      </c>
      <c r="I24" s="252"/>
      <c r="J24" s="252"/>
      <c r="K24" s="252">
        <f t="shared" ref="K24" si="24">K6-K9</f>
        <v>0</v>
      </c>
      <c r="L24" s="252"/>
      <c r="M24" s="252"/>
      <c r="N24" s="252">
        <f t="shared" ref="N24" si="25">N6-N9</f>
        <v>0</v>
      </c>
      <c r="O24" s="252"/>
      <c r="P24" s="252"/>
      <c r="Q24" s="252">
        <f t="shared" ref="Q24" si="26">Q6-Q9</f>
        <v>0</v>
      </c>
      <c r="R24" s="252"/>
      <c r="S24" s="252"/>
      <c r="T24" s="252">
        <f t="shared" ref="T24" si="27">T6-T9</f>
        <v>0</v>
      </c>
      <c r="U24" s="252"/>
      <c r="V24" s="252"/>
      <c r="W24" s="252">
        <f t="shared" ref="W24" si="28">W6-W9</f>
        <v>0</v>
      </c>
      <c r="X24" s="252"/>
      <c r="Y24" s="252"/>
      <c r="Z24" s="252">
        <f t="shared" ref="Z24" si="29">Z6-Z9</f>
        <v>0</v>
      </c>
      <c r="AA24" s="252"/>
      <c r="AB24" s="252"/>
      <c r="AC24" s="252">
        <f t="shared" ref="AC24" si="30">AC6-AC9</f>
        <v>0</v>
      </c>
      <c r="AD24" s="252"/>
      <c r="AE24" s="252"/>
      <c r="AF24" s="252">
        <f t="shared" ref="AF24" si="31">AF6-AF9</f>
        <v>0</v>
      </c>
      <c r="AG24" s="252"/>
      <c r="AH24" s="252"/>
      <c r="AI24" s="252">
        <f t="shared" ref="AI24" si="32">AI6-AI9</f>
        <v>0</v>
      </c>
      <c r="AJ24" s="252"/>
      <c r="AK24" s="252"/>
      <c r="AL24" s="252">
        <f t="shared" ref="AL24" si="33">AL6-AL9</f>
        <v>0</v>
      </c>
      <c r="AM24" s="252"/>
      <c r="AN24" s="252"/>
      <c r="AO24" s="252">
        <f t="shared" ref="AO24" si="34">AO6-AO9</f>
        <v>0</v>
      </c>
      <c r="AP24" s="252"/>
      <c r="AQ24" s="252"/>
      <c r="AR24" s="246">
        <f>AR6-AR9</f>
        <v>0</v>
      </c>
      <c r="AS24" s="246"/>
      <c r="AT24" s="246"/>
      <c r="AU24" s="246"/>
    </row>
    <row r="25" spans="1:47" ht="13.5" customHeight="1" x14ac:dyDescent="0.25">
      <c r="A25" s="225" t="s">
        <v>234</v>
      </c>
      <c r="B25" s="225"/>
      <c r="C25" s="225"/>
      <c r="D25" s="225"/>
      <c r="E25" s="225"/>
      <c r="F25" s="225"/>
      <c r="G25" s="225"/>
      <c r="H25" s="251">
        <f ca="1">Arkusz2!P11</f>
        <v>0</v>
      </c>
      <c r="I25" s="251"/>
      <c r="J25" s="251"/>
      <c r="K25" s="251">
        <f ca="1">+Arkusz2!P12</f>
        <v>0</v>
      </c>
      <c r="L25" s="251"/>
      <c r="M25" s="251"/>
      <c r="N25" s="251">
        <f ca="1">+Arkusz2!P13</f>
        <v>0</v>
      </c>
      <c r="O25" s="251"/>
      <c r="P25" s="251"/>
      <c r="Q25" s="251">
        <f ca="1">+Arkusz2!P14</f>
        <v>0</v>
      </c>
      <c r="R25" s="251"/>
      <c r="S25" s="251"/>
      <c r="T25" s="251">
        <f ca="1">+Arkusz2!P15</f>
        <v>0</v>
      </c>
      <c r="U25" s="251"/>
      <c r="V25" s="251"/>
      <c r="W25" s="251">
        <f ca="1">+Arkusz2!P16</f>
        <v>0</v>
      </c>
      <c r="X25" s="251"/>
      <c r="Y25" s="251"/>
      <c r="Z25" s="251">
        <f ca="1">+Arkusz2!P17</f>
        <v>0</v>
      </c>
      <c r="AA25" s="251"/>
      <c r="AB25" s="251"/>
      <c r="AC25" s="251">
        <f ca="1">+Arkusz2!P18</f>
        <v>0</v>
      </c>
      <c r="AD25" s="251"/>
      <c r="AE25" s="251"/>
      <c r="AF25" s="251">
        <f ca="1">+Arkusz2!P19</f>
        <v>0</v>
      </c>
      <c r="AG25" s="251"/>
      <c r="AH25" s="251"/>
      <c r="AI25" s="251">
        <f ca="1">+Arkusz2!P20</f>
        <v>0</v>
      </c>
      <c r="AJ25" s="251"/>
      <c r="AK25" s="251"/>
      <c r="AL25" s="251">
        <f ca="1">+Arkusz2!P21</f>
        <v>0</v>
      </c>
      <c r="AM25" s="251"/>
      <c r="AN25" s="251"/>
      <c r="AO25" s="251">
        <f ca="1">+Arkusz2!P22</f>
        <v>0</v>
      </c>
      <c r="AP25" s="251"/>
      <c r="AQ25" s="251"/>
      <c r="AR25" s="246">
        <f ca="1">SUM(H25:AQ25)</f>
        <v>0</v>
      </c>
      <c r="AS25" s="246"/>
      <c r="AT25" s="246"/>
      <c r="AU25" s="246"/>
    </row>
    <row r="26" spans="1:47" ht="13.5" customHeight="1" x14ac:dyDescent="0.25">
      <c r="A26" s="225" t="s">
        <v>235</v>
      </c>
      <c r="B26" s="225"/>
      <c r="C26" s="225"/>
      <c r="D26" s="225"/>
      <c r="E26" s="225"/>
      <c r="F26" s="225"/>
      <c r="G26" s="225"/>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46">
        <f>SUM(H26:AQ26)</f>
        <v>0</v>
      </c>
      <c r="AS26" s="246"/>
      <c r="AT26" s="246"/>
      <c r="AU26" s="246"/>
    </row>
    <row r="27" spans="1:47" ht="13.5" customHeight="1" x14ac:dyDescent="0.25">
      <c r="A27" s="225" t="s">
        <v>237</v>
      </c>
      <c r="B27" s="225"/>
      <c r="C27" s="225"/>
      <c r="D27" s="225"/>
      <c r="E27" s="225"/>
      <c r="F27" s="225"/>
      <c r="G27" s="225"/>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46">
        <f>SUM(H27:AQ27)</f>
        <v>0</v>
      </c>
      <c r="AS27" s="246"/>
      <c r="AT27" s="246"/>
      <c r="AU27" s="246"/>
    </row>
    <row r="28" spans="1:47" ht="13.5" customHeight="1" x14ac:dyDescent="0.25">
      <c r="A28" s="221" t="s">
        <v>236</v>
      </c>
      <c r="B28" s="221"/>
      <c r="C28" s="221"/>
      <c r="D28" s="221"/>
      <c r="E28" s="221"/>
      <c r="F28" s="221"/>
      <c r="G28" s="221"/>
      <c r="H28" s="248">
        <f ca="1">H24-H25-H26+H27</f>
        <v>0</v>
      </c>
      <c r="I28" s="248"/>
      <c r="J28" s="248"/>
      <c r="K28" s="248">
        <f ca="1">K24-K25-K26+K27</f>
        <v>0</v>
      </c>
      <c r="L28" s="248"/>
      <c r="M28" s="248"/>
      <c r="N28" s="248">
        <f t="shared" ref="N28" ca="1" si="35">N24-N25-N26+N27</f>
        <v>0</v>
      </c>
      <c r="O28" s="248"/>
      <c r="P28" s="248"/>
      <c r="Q28" s="248">
        <f t="shared" ref="Q28" ca="1" si="36">Q24-Q25-Q26+Q27</f>
        <v>0</v>
      </c>
      <c r="R28" s="248"/>
      <c r="S28" s="248"/>
      <c r="T28" s="248">
        <f t="shared" ref="T28" ca="1" si="37">T24-T25-T26+T27</f>
        <v>0</v>
      </c>
      <c r="U28" s="248"/>
      <c r="V28" s="248"/>
      <c r="W28" s="248">
        <f t="shared" ref="W28" ca="1" si="38">W24-W25-W26+W27</f>
        <v>0</v>
      </c>
      <c r="X28" s="248"/>
      <c r="Y28" s="248"/>
      <c r="Z28" s="248">
        <f t="shared" ref="Z28" ca="1" si="39">Z24-Z25-Z26+Z27</f>
        <v>0</v>
      </c>
      <c r="AA28" s="248"/>
      <c r="AB28" s="248"/>
      <c r="AC28" s="248">
        <f t="shared" ref="AC28" ca="1" si="40">AC24-AC25-AC26+AC27</f>
        <v>0</v>
      </c>
      <c r="AD28" s="248"/>
      <c r="AE28" s="248"/>
      <c r="AF28" s="248">
        <f t="shared" ref="AF28" ca="1" si="41">AF24-AF25-AF26+AF27</f>
        <v>0</v>
      </c>
      <c r="AG28" s="248"/>
      <c r="AH28" s="248"/>
      <c r="AI28" s="248">
        <f t="shared" ref="AI28" ca="1" si="42">AI24-AI25-AI26+AI27</f>
        <v>0</v>
      </c>
      <c r="AJ28" s="248"/>
      <c r="AK28" s="248"/>
      <c r="AL28" s="248">
        <f t="shared" ref="AL28" ca="1" si="43">AL24-AL25-AL26+AL27</f>
        <v>0</v>
      </c>
      <c r="AM28" s="248"/>
      <c r="AN28" s="248"/>
      <c r="AO28" s="248">
        <f t="shared" ref="AO28" ca="1" si="44">AO24-AO25-AO26+AO27</f>
        <v>0</v>
      </c>
      <c r="AP28" s="248"/>
      <c r="AQ28" s="248"/>
      <c r="AR28" s="246">
        <f ca="1">+AR24-AR25-AR26+AR27</f>
        <v>0</v>
      </c>
      <c r="AS28" s="246"/>
      <c r="AT28" s="246"/>
      <c r="AU28" s="246"/>
    </row>
    <row r="29" spans="1:47" ht="13.5" customHeight="1" x14ac:dyDescent="0.25">
      <c r="A29" s="225" t="s">
        <v>499</v>
      </c>
      <c r="B29" s="225"/>
      <c r="C29" s="225"/>
      <c r="D29" s="225"/>
      <c r="E29" s="225"/>
      <c r="F29" s="225"/>
      <c r="G29" s="225"/>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46">
        <f>SUM(H29:AQ29)</f>
        <v>0</v>
      </c>
      <c r="AS29" s="246"/>
      <c r="AT29" s="246"/>
      <c r="AU29" s="246"/>
    </row>
    <row r="30" spans="1:47" ht="13.5" customHeight="1" x14ac:dyDescent="0.25">
      <c r="A30" s="225" t="s">
        <v>238</v>
      </c>
      <c r="B30" s="225"/>
      <c r="C30" s="225"/>
      <c r="D30" s="225"/>
      <c r="E30" s="225"/>
      <c r="F30" s="225"/>
      <c r="G30" s="225"/>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46">
        <f>SUM(H30:AQ30)</f>
        <v>0</v>
      </c>
      <c r="AS30" s="246"/>
      <c r="AT30" s="246"/>
      <c r="AU30" s="246"/>
    </row>
    <row r="31" spans="1:47" ht="13.5" customHeight="1" x14ac:dyDescent="0.25">
      <c r="A31" s="225" t="s">
        <v>239</v>
      </c>
      <c r="B31" s="225"/>
      <c r="C31" s="225"/>
      <c r="D31" s="225"/>
      <c r="E31" s="225"/>
      <c r="F31" s="225"/>
      <c r="G31" s="225"/>
      <c r="H31" s="248">
        <f ca="1">H28-H29-H30</f>
        <v>0</v>
      </c>
      <c r="I31" s="248"/>
      <c r="J31" s="248"/>
      <c r="K31" s="248">
        <f t="shared" ref="K31" ca="1" si="45">K28-K29-K30</f>
        <v>0</v>
      </c>
      <c r="L31" s="248"/>
      <c r="M31" s="248"/>
      <c r="N31" s="248">
        <f t="shared" ref="N31" ca="1" si="46">N28-N29-N30</f>
        <v>0</v>
      </c>
      <c r="O31" s="248"/>
      <c r="P31" s="248"/>
      <c r="Q31" s="248">
        <f t="shared" ref="Q31" ca="1" si="47">Q28-Q29-Q30</f>
        <v>0</v>
      </c>
      <c r="R31" s="248"/>
      <c r="S31" s="248"/>
      <c r="T31" s="248">
        <f t="shared" ref="T31" ca="1" si="48">T28-T29-T30</f>
        <v>0</v>
      </c>
      <c r="U31" s="248"/>
      <c r="V31" s="248"/>
      <c r="W31" s="248">
        <f t="shared" ref="W31" ca="1" si="49">W28-W29-W30</f>
        <v>0</v>
      </c>
      <c r="X31" s="248"/>
      <c r="Y31" s="248"/>
      <c r="Z31" s="248">
        <f t="shared" ref="Z31" ca="1" si="50">Z28-Z29-Z30</f>
        <v>0</v>
      </c>
      <c r="AA31" s="248"/>
      <c r="AB31" s="248"/>
      <c r="AC31" s="248">
        <f t="shared" ref="AC31" ca="1" si="51">AC28-AC29-AC30</f>
        <v>0</v>
      </c>
      <c r="AD31" s="248"/>
      <c r="AE31" s="248"/>
      <c r="AF31" s="248">
        <f t="shared" ref="AF31" ca="1" si="52">AF28-AF29-AF30</f>
        <v>0</v>
      </c>
      <c r="AG31" s="248"/>
      <c r="AH31" s="248"/>
      <c r="AI31" s="248">
        <f t="shared" ref="AI31" ca="1" si="53">AI28-AI29-AI30</f>
        <v>0</v>
      </c>
      <c r="AJ31" s="248"/>
      <c r="AK31" s="248"/>
      <c r="AL31" s="248">
        <f t="shared" ref="AL31" ca="1" si="54">AL28-AL29-AL30</f>
        <v>0</v>
      </c>
      <c r="AM31" s="248"/>
      <c r="AN31" s="248"/>
      <c r="AO31" s="248">
        <f t="shared" ref="AO31" ca="1" si="55">AO28-AO29-AO30</f>
        <v>0</v>
      </c>
      <c r="AP31" s="248"/>
      <c r="AQ31" s="248"/>
      <c r="AR31" s="246">
        <f ca="1">AR28-AR29-AR30</f>
        <v>0</v>
      </c>
      <c r="AS31" s="246"/>
      <c r="AT31" s="246"/>
      <c r="AU31" s="246"/>
    </row>
    <row r="32" spans="1:47" ht="3.75" customHeight="1" x14ac:dyDescent="0.25">
      <c r="A32" s="18"/>
      <c r="B32" s="18"/>
      <c r="C32" s="18"/>
      <c r="D32" s="18"/>
      <c r="E32" s="18"/>
      <c r="F32" s="18"/>
      <c r="G32" s="18"/>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row>
    <row r="33" spans="1:47" ht="13.5" customHeight="1" x14ac:dyDescent="0.25">
      <c r="A33" s="225" t="s">
        <v>241</v>
      </c>
      <c r="B33" s="225"/>
      <c r="C33" s="225"/>
      <c r="D33" s="225"/>
      <c r="E33" s="225"/>
      <c r="F33" s="225"/>
      <c r="G33" s="225"/>
      <c r="H33" s="251">
        <f>Arkusz2!O11</f>
        <v>0</v>
      </c>
      <c r="I33" s="251"/>
      <c r="J33" s="251"/>
      <c r="K33" s="251">
        <f>+Arkusz2!O12</f>
        <v>0</v>
      </c>
      <c r="L33" s="251"/>
      <c r="M33" s="251"/>
      <c r="N33" s="251">
        <f>+Arkusz2!O13</f>
        <v>0</v>
      </c>
      <c r="O33" s="251"/>
      <c r="P33" s="251"/>
      <c r="Q33" s="251">
        <f>+Arkusz2!O14</f>
        <v>0</v>
      </c>
      <c r="R33" s="251"/>
      <c r="S33" s="251"/>
      <c r="T33" s="251">
        <f>+Arkusz2!O15</f>
        <v>0</v>
      </c>
      <c r="U33" s="251"/>
      <c r="V33" s="251"/>
      <c r="W33" s="251">
        <f>+Arkusz2!O16</f>
        <v>0</v>
      </c>
      <c r="X33" s="251"/>
      <c r="Y33" s="251"/>
      <c r="Z33" s="251">
        <f>+Arkusz2!O17</f>
        <v>0</v>
      </c>
      <c r="AA33" s="251"/>
      <c r="AB33" s="251"/>
      <c r="AC33" s="251">
        <f>+Arkusz2!O18</f>
        <v>0</v>
      </c>
      <c r="AD33" s="251"/>
      <c r="AE33" s="251"/>
      <c r="AF33" s="251">
        <f>+Arkusz2!O19</f>
        <v>0</v>
      </c>
      <c r="AG33" s="251"/>
      <c r="AH33" s="251"/>
      <c r="AI33" s="251">
        <f>+Arkusz2!O20</f>
        <v>0</v>
      </c>
      <c r="AJ33" s="251"/>
      <c r="AK33" s="251"/>
      <c r="AL33" s="251">
        <f>+Arkusz2!O21</f>
        <v>0</v>
      </c>
      <c r="AM33" s="251"/>
      <c r="AN33" s="251"/>
      <c r="AO33" s="251">
        <f>+Arkusz2!O22</f>
        <v>0</v>
      </c>
      <c r="AP33" s="251"/>
      <c r="AQ33" s="251"/>
      <c r="AR33" s="246">
        <f>SUM(H33:AQ33)</f>
        <v>0</v>
      </c>
      <c r="AS33" s="246"/>
      <c r="AT33" s="246"/>
      <c r="AU33" s="246"/>
    </row>
    <row r="34" spans="1:47" ht="13.5" customHeight="1" x14ac:dyDescent="0.25">
      <c r="A34" s="225" t="s">
        <v>500</v>
      </c>
      <c r="B34" s="225"/>
      <c r="C34" s="225"/>
      <c r="D34" s="225"/>
      <c r="E34" s="225"/>
      <c r="F34" s="225"/>
      <c r="G34" s="225"/>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46">
        <f>SUM(H34:AQ34)</f>
        <v>0</v>
      </c>
      <c r="AS34" s="246"/>
      <c r="AT34" s="246"/>
      <c r="AU34" s="246"/>
    </row>
    <row r="35" spans="1:47" ht="11.25" customHeight="1" x14ac:dyDescent="0.25"/>
    <row r="36" spans="1:47" ht="15" customHeight="1" x14ac:dyDescent="0.25">
      <c r="U36" s="21">
        <f>+A3+1</f>
        <v>2</v>
      </c>
      <c r="V36" s="243" t="s">
        <v>249</v>
      </c>
      <c r="W36" s="243"/>
      <c r="X36" s="243"/>
      <c r="Y36" s="243"/>
      <c r="Z36" s="243"/>
      <c r="AA36" s="243"/>
      <c r="AB36" s="243"/>
      <c r="AC36" s="243"/>
      <c r="AD36" s="243"/>
      <c r="AE36" s="243"/>
      <c r="AF36" s="243"/>
      <c r="AG36" s="243"/>
      <c r="AH36" s="243"/>
      <c r="AI36" s="243"/>
      <c r="AJ36" s="243"/>
      <c r="AK36" s="243"/>
      <c r="AL36" s="243"/>
      <c r="AM36" s="243"/>
      <c r="AN36" s="243"/>
    </row>
    <row r="37" spans="1:47" ht="3.75" customHeight="1" x14ac:dyDescent="0.25"/>
    <row r="38" spans="1:47" ht="12" customHeight="1" x14ac:dyDescent="0.25">
      <c r="B38" s="245" t="s">
        <v>250</v>
      </c>
      <c r="C38" s="245"/>
      <c r="D38" s="245"/>
      <c r="E38" s="245"/>
      <c r="F38" s="245"/>
      <c r="G38" s="245"/>
      <c r="H38" s="245"/>
      <c r="I38" s="245"/>
      <c r="J38" s="245"/>
      <c r="K38" s="22"/>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row>
    <row r="39" spans="1:47" ht="12" customHeight="1" x14ac:dyDescent="0.25">
      <c r="B39" s="245" t="s">
        <v>251</v>
      </c>
      <c r="C39" s="245"/>
      <c r="D39" s="245"/>
      <c r="E39" s="245"/>
      <c r="F39" s="245"/>
      <c r="G39" s="245"/>
      <c r="H39" s="245"/>
      <c r="I39" s="245"/>
      <c r="J39" s="245"/>
      <c r="K39" s="22"/>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row>
    <row r="40" spans="1:47" ht="4.5" customHeight="1" x14ac:dyDescent="0.25"/>
    <row r="41" spans="1:47" ht="11.25" customHeight="1" x14ac:dyDescent="0.25">
      <c r="A41" s="194" t="s">
        <v>164</v>
      </c>
      <c r="B41" s="194"/>
      <c r="C41" s="194"/>
      <c r="D41" s="194"/>
      <c r="E41" s="194"/>
      <c r="F41" s="194"/>
      <c r="G41" s="194"/>
      <c r="H41" s="249" t="s">
        <v>242</v>
      </c>
      <c r="I41" s="249"/>
      <c r="J41" s="249"/>
      <c r="K41" s="249"/>
      <c r="L41" s="249" t="s">
        <v>243</v>
      </c>
      <c r="M41" s="249"/>
      <c r="N41" s="249"/>
      <c r="O41" s="249"/>
      <c r="P41" s="249" t="s">
        <v>244</v>
      </c>
      <c r="Q41" s="249"/>
      <c r="R41" s="249"/>
      <c r="S41" s="249"/>
      <c r="T41" s="249" t="s">
        <v>245</v>
      </c>
      <c r="U41" s="249"/>
      <c r="V41" s="249"/>
      <c r="W41" s="249"/>
      <c r="X41" s="249" t="s">
        <v>246</v>
      </c>
      <c r="Y41" s="249"/>
      <c r="Z41" s="249"/>
      <c r="AA41" s="249"/>
      <c r="AB41" s="249" t="s">
        <v>247</v>
      </c>
      <c r="AC41" s="249"/>
      <c r="AD41" s="249"/>
      <c r="AE41" s="249"/>
      <c r="AF41" s="249" t="s">
        <v>248</v>
      </c>
      <c r="AG41" s="249"/>
      <c r="AH41" s="249"/>
      <c r="AI41" s="249"/>
      <c r="AN41" s="240" t="s">
        <v>265</v>
      </c>
      <c r="AO41" s="240"/>
      <c r="AP41" s="240"/>
      <c r="AQ41" s="240"/>
      <c r="AR41" s="240"/>
    </row>
    <row r="42" spans="1:47" ht="11.25" customHeight="1" x14ac:dyDescent="0.25">
      <c r="A42" s="221" t="s">
        <v>160</v>
      </c>
      <c r="B42" s="221"/>
      <c r="C42" s="221"/>
      <c r="D42" s="221"/>
      <c r="E42" s="221"/>
      <c r="F42" s="221"/>
      <c r="G42" s="221"/>
      <c r="H42" s="247">
        <f>SUM(H43:K44)</f>
        <v>0</v>
      </c>
      <c r="I42" s="247"/>
      <c r="J42" s="247"/>
      <c r="K42" s="247"/>
      <c r="L42" s="247">
        <f t="shared" ref="L42" si="56">SUM(L43:O44)</f>
        <v>0</v>
      </c>
      <c r="M42" s="247"/>
      <c r="N42" s="247"/>
      <c r="O42" s="247"/>
      <c r="P42" s="247">
        <f t="shared" ref="P42" si="57">SUM(P43:S44)</f>
        <v>0</v>
      </c>
      <c r="Q42" s="247"/>
      <c r="R42" s="247"/>
      <c r="S42" s="247"/>
      <c r="T42" s="247">
        <f t="shared" ref="T42" si="58">SUM(T43:W44)</f>
        <v>0</v>
      </c>
      <c r="U42" s="247"/>
      <c r="V42" s="247"/>
      <c r="W42" s="247"/>
      <c r="X42" s="247">
        <f t="shared" ref="X42" si="59">SUM(X43:AA44)</f>
        <v>0</v>
      </c>
      <c r="Y42" s="247"/>
      <c r="Z42" s="247"/>
      <c r="AA42" s="247"/>
      <c r="AB42" s="247">
        <f t="shared" ref="AB42" si="60">SUM(AB43:AE44)</f>
        <v>0</v>
      </c>
      <c r="AC42" s="247"/>
      <c r="AD42" s="247"/>
      <c r="AE42" s="247"/>
      <c r="AF42" s="247">
        <f t="shared" ref="AF42" si="61">SUM(AF43:AI44)</f>
        <v>0</v>
      </c>
      <c r="AG42" s="247"/>
      <c r="AH42" s="247"/>
      <c r="AI42" s="247"/>
      <c r="AK42" s="239" t="s">
        <v>501</v>
      </c>
      <c r="AL42" s="239"/>
      <c r="AM42" s="239"/>
      <c r="AN42" s="239"/>
      <c r="AO42" s="239"/>
      <c r="AP42" s="239"/>
      <c r="AQ42" s="239"/>
      <c r="AR42" s="239"/>
      <c r="AS42" s="239"/>
      <c r="AT42" s="239"/>
      <c r="AU42" s="239"/>
    </row>
    <row r="43" spans="1:47" ht="11.25" customHeight="1" x14ac:dyDescent="0.25">
      <c r="A43" s="225" t="s">
        <v>219</v>
      </c>
      <c r="B43" s="225"/>
      <c r="C43" s="225"/>
      <c r="D43" s="225"/>
      <c r="E43" s="225"/>
      <c r="F43" s="225"/>
      <c r="G43" s="225"/>
      <c r="H43" s="241">
        <f>AR7</f>
        <v>0</v>
      </c>
      <c r="I43" s="241"/>
      <c r="J43" s="241"/>
      <c r="K43" s="241"/>
      <c r="L43" s="242">
        <f>+H43*(1+L38)</f>
        <v>0</v>
      </c>
      <c r="M43" s="242"/>
      <c r="N43" s="242"/>
      <c r="O43" s="242"/>
      <c r="P43" s="242">
        <f t="shared" ref="P43" si="62">+L43*(1+P38)</f>
        <v>0</v>
      </c>
      <c r="Q43" s="242"/>
      <c r="R43" s="242"/>
      <c r="S43" s="242"/>
      <c r="T43" s="242">
        <f t="shared" ref="T43" si="63">+P43*(1+T38)</f>
        <v>0</v>
      </c>
      <c r="U43" s="242"/>
      <c r="V43" s="242"/>
      <c r="W43" s="242"/>
      <c r="X43" s="242">
        <f t="shared" ref="X43" si="64">+T43*(1+X38)</f>
        <v>0</v>
      </c>
      <c r="Y43" s="242"/>
      <c r="Z43" s="242"/>
      <c r="AA43" s="242"/>
      <c r="AB43" s="242">
        <f t="shared" ref="AB43" si="65">+X43*(1+AB38)</f>
        <v>0</v>
      </c>
      <c r="AC43" s="242"/>
      <c r="AD43" s="242"/>
      <c r="AE43" s="242"/>
      <c r="AF43" s="242">
        <f>+AB43*(1+AF38)</f>
        <v>0</v>
      </c>
      <c r="AG43" s="242"/>
      <c r="AH43" s="242"/>
      <c r="AI43" s="242"/>
      <c r="AK43" s="239"/>
      <c r="AL43" s="239"/>
      <c r="AM43" s="239"/>
      <c r="AN43" s="239"/>
      <c r="AO43" s="239"/>
      <c r="AP43" s="239"/>
      <c r="AQ43" s="239"/>
      <c r="AR43" s="239"/>
      <c r="AS43" s="239"/>
      <c r="AT43" s="239"/>
      <c r="AU43" s="239"/>
    </row>
    <row r="44" spans="1:47" ht="11.25" customHeight="1" x14ac:dyDescent="0.25">
      <c r="A44" s="225" t="s">
        <v>220</v>
      </c>
      <c r="B44" s="225"/>
      <c r="C44" s="225"/>
      <c r="D44" s="225"/>
      <c r="E44" s="225"/>
      <c r="F44" s="225"/>
      <c r="G44" s="225"/>
      <c r="H44" s="241">
        <f>AR8</f>
        <v>0</v>
      </c>
      <c r="I44" s="241"/>
      <c r="J44" s="241"/>
      <c r="K44" s="241"/>
      <c r="L44" s="242">
        <f>+H44*(1+L38)</f>
        <v>0</v>
      </c>
      <c r="M44" s="242"/>
      <c r="N44" s="242"/>
      <c r="O44" s="242"/>
      <c r="P44" s="242">
        <f t="shared" ref="P44" si="66">+L44*(1+P38)</f>
        <v>0</v>
      </c>
      <c r="Q44" s="242"/>
      <c r="R44" s="242"/>
      <c r="S44" s="242"/>
      <c r="T44" s="242">
        <f t="shared" ref="T44" si="67">+P44*(1+T38)</f>
        <v>0</v>
      </c>
      <c r="U44" s="242"/>
      <c r="V44" s="242"/>
      <c r="W44" s="242"/>
      <c r="X44" s="242">
        <f t="shared" ref="X44" si="68">+T44*(1+X38)</f>
        <v>0</v>
      </c>
      <c r="Y44" s="242"/>
      <c r="Z44" s="242"/>
      <c r="AA44" s="242"/>
      <c r="AB44" s="242">
        <f t="shared" ref="AB44" si="69">+X44*(1+AB38)</f>
        <v>0</v>
      </c>
      <c r="AC44" s="242"/>
      <c r="AD44" s="242"/>
      <c r="AE44" s="242"/>
      <c r="AF44" s="242">
        <f>+AB44*(1+AF38)</f>
        <v>0</v>
      </c>
      <c r="AG44" s="242"/>
      <c r="AH44" s="242"/>
      <c r="AI44" s="242"/>
      <c r="AK44" s="239"/>
      <c r="AL44" s="239"/>
      <c r="AM44" s="239"/>
      <c r="AN44" s="239"/>
      <c r="AO44" s="239"/>
      <c r="AP44" s="239"/>
      <c r="AQ44" s="239"/>
      <c r="AR44" s="239"/>
      <c r="AS44" s="239"/>
      <c r="AT44" s="239"/>
      <c r="AU44" s="239"/>
    </row>
    <row r="45" spans="1:47" ht="11.25" customHeight="1" x14ac:dyDescent="0.25">
      <c r="A45" s="221" t="s">
        <v>161</v>
      </c>
      <c r="B45" s="221"/>
      <c r="C45" s="221"/>
      <c r="D45" s="221"/>
      <c r="E45" s="221"/>
      <c r="F45" s="221"/>
      <c r="G45" s="221"/>
      <c r="H45" s="247">
        <f>SUM(H46:K59)</f>
        <v>0</v>
      </c>
      <c r="I45" s="247"/>
      <c r="J45" s="247"/>
      <c r="K45" s="247"/>
      <c r="L45" s="247">
        <f t="shared" ref="L45" si="70">SUM(L46:O59)</f>
        <v>0</v>
      </c>
      <c r="M45" s="247"/>
      <c r="N45" s="247"/>
      <c r="O45" s="247"/>
      <c r="P45" s="247">
        <f t="shared" ref="P45" si="71">SUM(P46:S59)</f>
        <v>0</v>
      </c>
      <c r="Q45" s="247"/>
      <c r="R45" s="247"/>
      <c r="S45" s="247"/>
      <c r="T45" s="247">
        <f t="shared" ref="T45" si="72">SUM(T46:W59)</f>
        <v>0</v>
      </c>
      <c r="U45" s="247"/>
      <c r="V45" s="247"/>
      <c r="W45" s="247"/>
      <c r="X45" s="247">
        <f t="shared" ref="X45" si="73">SUM(X46:AA59)</f>
        <v>0</v>
      </c>
      <c r="Y45" s="247"/>
      <c r="Z45" s="247"/>
      <c r="AA45" s="247"/>
      <c r="AB45" s="247">
        <f t="shared" ref="AB45" si="74">SUM(AB46:AE59)</f>
        <v>0</v>
      </c>
      <c r="AC45" s="247"/>
      <c r="AD45" s="247"/>
      <c r="AE45" s="247"/>
      <c r="AF45" s="247">
        <f t="shared" ref="AF45" si="75">SUM(AF46:AI59)</f>
        <v>0</v>
      </c>
      <c r="AG45" s="247"/>
      <c r="AH45" s="247"/>
      <c r="AI45" s="247"/>
      <c r="AK45" s="239"/>
      <c r="AL45" s="239"/>
      <c r="AM45" s="239"/>
      <c r="AN45" s="239"/>
      <c r="AO45" s="239"/>
      <c r="AP45" s="239"/>
      <c r="AQ45" s="239"/>
      <c r="AR45" s="239"/>
      <c r="AS45" s="239"/>
      <c r="AT45" s="239"/>
      <c r="AU45" s="239"/>
    </row>
    <row r="46" spans="1:47" ht="11.25" customHeight="1" x14ac:dyDescent="0.25">
      <c r="A46" s="225" t="s">
        <v>221</v>
      </c>
      <c r="B46" s="225"/>
      <c r="C46" s="225"/>
      <c r="D46" s="225"/>
      <c r="E46" s="225"/>
      <c r="F46" s="225"/>
      <c r="G46" s="225"/>
      <c r="H46" s="241">
        <f t="shared" ref="H46:H59" si="76">AR10</f>
        <v>0</v>
      </c>
      <c r="I46" s="241"/>
      <c r="J46" s="241"/>
      <c r="K46" s="241"/>
      <c r="L46" s="242">
        <f>H46*(1+L$39)</f>
        <v>0</v>
      </c>
      <c r="M46" s="242"/>
      <c r="N46" s="242"/>
      <c r="O46" s="242"/>
      <c r="P46" s="242">
        <f t="shared" ref="P46" si="77">L46*(1+P$39)</f>
        <v>0</v>
      </c>
      <c r="Q46" s="242"/>
      <c r="R46" s="242"/>
      <c r="S46" s="242"/>
      <c r="T46" s="242">
        <f t="shared" ref="T46" si="78">P46*(1+T$39)</f>
        <v>0</v>
      </c>
      <c r="U46" s="242"/>
      <c r="V46" s="242"/>
      <c r="W46" s="242"/>
      <c r="X46" s="242">
        <f t="shared" ref="X46" si="79">T46*(1+X$39)</f>
        <v>0</v>
      </c>
      <c r="Y46" s="242"/>
      <c r="Z46" s="242"/>
      <c r="AA46" s="242"/>
      <c r="AB46" s="242">
        <f t="shared" ref="AB46" si="80">X46*(1+AB$39)</f>
        <v>0</v>
      </c>
      <c r="AC46" s="242"/>
      <c r="AD46" s="242"/>
      <c r="AE46" s="242"/>
      <c r="AF46" s="242">
        <f t="shared" ref="AF46" si="81">AB46*(1+AF$39)</f>
        <v>0</v>
      </c>
      <c r="AG46" s="242"/>
      <c r="AH46" s="242"/>
      <c r="AI46" s="242"/>
      <c r="AK46" s="239"/>
      <c r="AL46" s="239"/>
      <c r="AM46" s="239"/>
      <c r="AN46" s="239"/>
      <c r="AO46" s="239"/>
      <c r="AP46" s="239"/>
      <c r="AQ46" s="239"/>
      <c r="AR46" s="239"/>
      <c r="AS46" s="239"/>
      <c r="AT46" s="239"/>
      <c r="AU46" s="239"/>
    </row>
    <row r="47" spans="1:47" ht="11.25" customHeight="1" x14ac:dyDescent="0.25">
      <c r="A47" s="225" t="s">
        <v>502</v>
      </c>
      <c r="B47" s="225"/>
      <c r="C47" s="225"/>
      <c r="D47" s="225"/>
      <c r="E47" s="225"/>
      <c r="F47" s="225"/>
      <c r="G47" s="225"/>
      <c r="H47" s="241">
        <f t="shared" si="76"/>
        <v>0</v>
      </c>
      <c r="I47" s="241"/>
      <c r="J47" s="241"/>
      <c r="K47" s="241"/>
      <c r="L47" s="242">
        <f t="shared" ref="L47:L57" si="82">H47*(1+L$39)</f>
        <v>0</v>
      </c>
      <c r="M47" s="242"/>
      <c r="N47" s="242"/>
      <c r="O47" s="242"/>
      <c r="P47" s="242">
        <f t="shared" ref="P47:P57" si="83">L47*(1+P$39)</f>
        <v>0</v>
      </c>
      <c r="Q47" s="242"/>
      <c r="R47" s="242"/>
      <c r="S47" s="242"/>
      <c r="T47" s="242">
        <f t="shared" ref="T47:T57" si="84">P47*(1+T$39)</f>
        <v>0</v>
      </c>
      <c r="U47" s="242"/>
      <c r="V47" s="242"/>
      <c r="W47" s="242"/>
      <c r="X47" s="242">
        <f t="shared" ref="X47:X57" si="85">T47*(1+X$39)</f>
        <v>0</v>
      </c>
      <c r="Y47" s="242"/>
      <c r="Z47" s="242"/>
      <c r="AA47" s="242"/>
      <c r="AB47" s="242">
        <f t="shared" ref="AB47:AB57" si="86">X47*(1+AB$39)</f>
        <v>0</v>
      </c>
      <c r="AC47" s="242"/>
      <c r="AD47" s="242"/>
      <c r="AE47" s="242"/>
      <c r="AF47" s="242">
        <f t="shared" ref="AF47:AF57" si="87">AB47*(1+AF$39)</f>
        <v>0</v>
      </c>
      <c r="AG47" s="242"/>
      <c r="AH47" s="242"/>
      <c r="AI47" s="242"/>
      <c r="AK47" s="239"/>
      <c r="AL47" s="239"/>
      <c r="AM47" s="239"/>
      <c r="AN47" s="239"/>
      <c r="AO47" s="239"/>
      <c r="AP47" s="239"/>
      <c r="AQ47" s="239"/>
      <c r="AR47" s="239"/>
      <c r="AS47" s="239"/>
      <c r="AT47" s="239"/>
      <c r="AU47" s="239"/>
    </row>
    <row r="48" spans="1:47" ht="11.25" customHeight="1" x14ac:dyDescent="0.25">
      <c r="A48" s="225" t="s">
        <v>222</v>
      </c>
      <c r="B48" s="225"/>
      <c r="C48" s="225"/>
      <c r="D48" s="225"/>
      <c r="E48" s="225"/>
      <c r="F48" s="225"/>
      <c r="G48" s="225"/>
      <c r="H48" s="241">
        <f t="shared" si="76"/>
        <v>0</v>
      </c>
      <c r="I48" s="241"/>
      <c r="J48" s="241"/>
      <c r="K48" s="241"/>
      <c r="L48" s="242">
        <f t="shared" si="82"/>
        <v>0</v>
      </c>
      <c r="M48" s="242"/>
      <c r="N48" s="242"/>
      <c r="O48" s="242"/>
      <c r="P48" s="242">
        <f t="shared" si="83"/>
        <v>0</v>
      </c>
      <c r="Q48" s="242"/>
      <c r="R48" s="242"/>
      <c r="S48" s="242"/>
      <c r="T48" s="242">
        <f t="shared" si="84"/>
        <v>0</v>
      </c>
      <c r="U48" s="242"/>
      <c r="V48" s="242"/>
      <c r="W48" s="242"/>
      <c r="X48" s="242">
        <f t="shared" si="85"/>
        <v>0</v>
      </c>
      <c r="Y48" s="242"/>
      <c r="Z48" s="242"/>
      <c r="AA48" s="242"/>
      <c r="AB48" s="242">
        <f t="shared" si="86"/>
        <v>0</v>
      </c>
      <c r="AC48" s="242"/>
      <c r="AD48" s="242"/>
      <c r="AE48" s="242"/>
      <c r="AF48" s="242">
        <f t="shared" si="87"/>
        <v>0</v>
      </c>
      <c r="AG48" s="242"/>
      <c r="AH48" s="242"/>
      <c r="AI48" s="242"/>
      <c r="AK48" s="239"/>
      <c r="AL48" s="239"/>
      <c r="AM48" s="239"/>
      <c r="AN48" s="239"/>
      <c r="AO48" s="239"/>
      <c r="AP48" s="239"/>
      <c r="AQ48" s="239"/>
      <c r="AR48" s="239"/>
      <c r="AS48" s="239"/>
      <c r="AT48" s="239"/>
      <c r="AU48" s="239"/>
    </row>
    <row r="49" spans="1:35" ht="11.25" customHeight="1" x14ac:dyDescent="0.25">
      <c r="A49" s="225" t="s">
        <v>223</v>
      </c>
      <c r="B49" s="225"/>
      <c r="C49" s="225"/>
      <c r="D49" s="225"/>
      <c r="E49" s="225"/>
      <c r="F49" s="225"/>
      <c r="G49" s="225"/>
      <c r="H49" s="241">
        <f t="shared" si="76"/>
        <v>0</v>
      </c>
      <c r="I49" s="241"/>
      <c r="J49" s="241"/>
      <c r="K49" s="241"/>
      <c r="L49" s="242">
        <f t="shared" si="82"/>
        <v>0</v>
      </c>
      <c r="M49" s="242"/>
      <c r="N49" s="242"/>
      <c r="O49" s="242"/>
      <c r="P49" s="242">
        <f t="shared" si="83"/>
        <v>0</v>
      </c>
      <c r="Q49" s="242"/>
      <c r="R49" s="242"/>
      <c r="S49" s="242"/>
      <c r="T49" s="242">
        <f t="shared" si="84"/>
        <v>0</v>
      </c>
      <c r="U49" s="242"/>
      <c r="V49" s="242"/>
      <c r="W49" s="242"/>
      <c r="X49" s="242">
        <f t="shared" si="85"/>
        <v>0</v>
      </c>
      <c r="Y49" s="242"/>
      <c r="Z49" s="242"/>
      <c r="AA49" s="242"/>
      <c r="AB49" s="242">
        <f t="shared" si="86"/>
        <v>0</v>
      </c>
      <c r="AC49" s="242"/>
      <c r="AD49" s="242"/>
      <c r="AE49" s="242"/>
      <c r="AF49" s="242">
        <f t="shared" si="87"/>
        <v>0</v>
      </c>
      <c r="AG49" s="242"/>
      <c r="AH49" s="242"/>
      <c r="AI49" s="242"/>
    </row>
    <row r="50" spans="1:35" ht="11.25" customHeight="1" x14ac:dyDescent="0.25">
      <c r="A50" s="225" t="s">
        <v>224</v>
      </c>
      <c r="B50" s="225"/>
      <c r="C50" s="225"/>
      <c r="D50" s="225"/>
      <c r="E50" s="225"/>
      <c r="F50" s="225"/>
      <c r="G50" s="225"/>
      <c r="H50" s="241">
        <f t="shared" si="76"/>
        <v>0</v>
      </c>
      <c r="I50" s="241"/>
      <c r="J50" s="241"/>
      <c r="K50" s="241"/>
      <c r="L50" s="242">
        <f t="shared" si="82"/>
        <v>0</v>
      </c>
      <c r="M50" s="242"/>
      <c r="N50" s="242"/>
      <c r="O50" s="242"/>
      <c r="P50" s="242">
        <f t="shared" si="83"/>
        <v>0</v>
      </c>
      <c r="Q50" s="242"/>
      <c r="R50" s="242"/>
      <c r="S50" s="242"/>
      <c r="T50" s="242">
        <f t="shared" si="84"/>
        <v>0</v>
      </c>
      <c r="U50" s="242"/>
      <c r="V50" s="242"/>
      <c r="W50" s="242"/>
      <c r="X50" s="242">
        <f t="shared" si="85"/>
        <v>0</v>
      </c>
      <c r="Y50" s="242"/>
      <c r="Z50" s="242"/>
      <c r="AA50" s="242"/>
      <c r="AB50" s="242">
        <f t="shared" si="86"/>
        <v>0</v>
      </c>
      <c r="AC50" s="242"/>
      <c r="AD50" s="242"/>
      <c r="AE50" s="242"/>
      <c r="AF50" s="242">
        <f t="shared" si="87"/>
        <v>0</v>
      </c>
      <c r="AG50" s="242"/>
      <c r="AH50" s="242"/>
      <c r="AI50" s="242"/>
    </row>
    <row r="51" spans="1:35" ht="11.25" customHeight="1" x14ac:dyDescent="0.25">
      <c r="A51" s="225" t="s">
        <v>225</v>
      </c>
      <c r="B51" s="225"/>
      <c r="C51" s="225"/>
      <c r="D51" s="225"/>
      <c r="E51" s="225"/>
      <c r="F51" s="225"/>
      <c r="G51" s="225"/>
      <c r="H51" s="241">
        <f t="shared" si="76"/>
        <v>0</v>
      </c>
      <c r="I51" s="241"/>
      <c r="J51" s="241"/>
      <c r="K51" s="241"/>
      <c r="L51" s="242">
        <f t="shared" si="82"/>
        <v>0</v>
      </c>
      <c r="M51" s="242"/>
      <c r="N51" s="242"/>
      <c r="O51" s="242"/>
      <c r="P51" s="242">
        <f t="shared" si="83"/>
        <v>0</v>
      </c>
      <c r="Q51" s="242"/>
      <c r="R51" s="242"/>
      <c r="S51" s="242"/>
      <c r="T51" s="242">
        <f t="shared" si="84"/>
        <v>0</v>
      </c>
      <c r="U51" s="242"/>
      <c r="V51" s="242"/>
      <c r="W51" s="242"/>
      <c r="X51" s="242">
        <f t="shared" si="85"/>
        <v>0</v>
      </c>
      <c r="Y51" s="242"/>
      <c r="Z51" s="242"/>
      <c r="AA51" s="242"/>
      <c r="AB51" s="242">
        <f t="shared" si="86"/>
        <v>0</v>
      </c>
      <c r="AC51" s="242"/>
      <c r="AD51" s="242"/>
      <c r="AE51" s="242"/>
      <c r="AF51" s="242">
        <f t="shared" si="87"/>
        <v>0</v>
      </c>
      <c r="AG51" s="242"/>
      <c r="AH51" s="242"/>
      <c r="AI51" s="242"/>
    </row>
    <row r="52" spans="1:35" ht="11.25" customHeight="1" x14ac:dyDescent="0.25">
      <c r="A52" s="225" t="s">
        <v>226</v>
      </c>
      <c r="B52" s="225"/>
      <c r="C52" s="225"/>
      <c r="D52" s="225"/>
      <c r="E52" s="225"/>
      <c r="F52" s="225"/>
      <c r="G52" s="225"/>
      <c r="H52" s="241">
        <f t="shared" si="76"/>
        <v>0</v>
      </c>
      <c r="I52" s="241"/>
      <c r="J52" s="241"/>
      <c r="K52" s="241"/>
      <c r="L52" s="242">
        <f t="shared" si="82"/>
        <v>0</v>
      </c>
      <c r="M52" s="242"/>
      <c r="N52" s="242"/>
      <c r="O52" s="242"/>
      <c r="P52" s="242">
        <f t="shared" si="83"/>
        <v>0</v>
      </c>
      <c r="Q52" s="242"/>
      <c r="R52" s="242"/>
      <c r="S52" s="242"/>
      <c r="T52" s="242">
        <f t="shared" si="84"/>
        <v>0</v>
      </c>
      <c r="U52" s="242"/>
      <c r="V52" s="242"/>
      <c r="W52" s="242"/>
      <c r="X52" s="242">
        <f t="shared" si="85"/>
        <v>0</v>
      </c>
      <c r="Y52" s="242"/>
      <c r="Z52" s="242"/>
      <c r="AA52" s="242"/>
      <c r="AB52" s="242">
        <f t="shared" si="86"/>
        <v>0</v>
      </c>
      <c r="AC52" s="242"/>
      <c r="AD52" s="242"/>
      <c r="AE52" s="242"/>
      <c r="AF52" s="242">
        <f t="shared" si="87"/>
        <v>0</v>
      </c>
      <c r="AG52" s="242"/>
      <c r="AH52" s="242"/>
      <c r="AI52" s="242"/>
    </row>
    <row r="53" spans="1:35" ht="11.25" customHeight="1" x14ac:dyDescent="0.25">
      <c r="A53" s="225" t="s">
        <v>227</v>
      </c>
      <c r="B53" s="225"/>
      <c r="C53" s="225"/>
      <c r="D53" s="225"/>
      <c r="E53" s="225"/>
      <c r="F53" s="225"/>
      <c r="G53" s="225"/>
      <c r="H53" s="241">
        <f t="shared" si="76"/>
        <v>0</v>
      </c>
      <c r="I53" s="241"/>
      <c r="J53" s="241"/>
      <c r="K53" s="241"/>
      <c r="L53" s="242">
        <f t="shared" si="82"/>
        <v>0</v>
      </c>
      <c r="M53" s="242"/>
      <c r="N53" s="242"/>
      <c r="O53" s="242"/>
      <c r="P53" s="242">
        <f t="shared" si="83"/>
        <v>0</v>
      </c>
      <c r="Q53" s="242"/>
      <c r="R53" s="242"/>
      <c r="S53" s="242"/>
      <c r="T53" s="242">
        <f t="shared" si="84"/>
        <v>0</v>
      </c>
      <c r="U53" s="242"/>
      <c r="V53" s="242"/>
      <c r="W53" s="242"/>
      <c r="X53" s="242">
        <f t="shared" si="85"/>
        <v>0</v>
      </c>
      <c r="Y53" s="242"/>
      <c r="Z53" s="242"/>
      <c r="AA53" s="242"/>
      <c r="AB53" s="242">
        <f t="shared" si="86"/>
        <v>0</v>
      </c>
      <c r="AC53" s="242"/>
      <c r="AD53" s="242"/>
      <c r="AE53" s="242"/>
      <c r="AF53" s="242">
        <f t="shared" si="87"/>
        <v>0</v>
      </c>
      <c r="AG53" s="242"/>
      <c r="AH53" s="242"/>
      <c r="AI53" s="242"/>
    </row>
    <row r="54" spans="1:35" ht="11.25" customHeight="1" x14ac:dyDescent="0.25">
      <c r="A54" s="225" t="s">
        <v>228</v>
      </c>
      <c r="B54" s="225"/>
      <c r="C54" s="225"/>
      <c r="D54" s="225"/>
      <c r="E54" s="225"/>
      <c r="F54" s="225"/>
      <c r="G54" s="225"/>
      <c r="H54" s="241">
        <f t="shared" si="76"/>
        <v>0</v>
      </c>
      <c r="I54" s="241"/>
      <c r="J54" s="241"/>
      <c r="K54" s="241"/>
      <c r="L54" s="242">
        <f t="shared" si="82"/>
        <v>0</v>
      </c>
      <c r="M54" s="242"/>
      <c r="N54" s="242"/>
      <c r="O54" s="242"/>
      <c r="P54" s="242">
        <f t="shared" si="83"/>
        <v>0</v>
      </c>
      <c r="Q54" s="242"/>
      <c r="R54" s="242"/>
      <c r="S54" s="242"/>
      <c r="T54" s="242">
        <f t="shared" si="84"/>
        <v>0</v>
      </c>
      <c r="U54" s="242"/>
      <c r="V54" s="242"/>
      <c r="W54" s="242"/>
      <c r="X54" s="242">
        <f t="shared" si="85"/>
        <v>0</v>
      </c>
      <c r="Y54" s="242"/>
      <c r="Z54" s="242"/>
      <c r="AA54" s="242"/>
      <c r="AB54" s="242">
        <f t="shared" si="86"/>
        <v>0</v>
      </c>
      <c r="AC54" s="242"/>
      <c r="AD54" s="242"/>
      <c r="AE54" s="242"/>
      <c r="AF54" s="242">
        <f t="shared" si="87"/>
        <v>0</v>
      </c>
      <c r="AG54" s="242"/>
      <c r="AH54" s="242"/>
      <c r="AI54" s="242"/>
    </row>
    <row r="55" spans="1:35" ht="11.25" customHeight="1" x14ac:dyDescent="0.25">
      <c r="A55" s="225" t="s">
        <v>229</v>
      </c>
      <c r="B55" s="225"/>
      <c r="C55" s="225"/>
      <c r="D55" s="225"/>
      <c r="E55" s="225"/>
      <c r="F55" s="225"/>
      <c r="G55" s="225"/>
      <c r="H55" s="241">
        <f t="shared" si="76"/>
        <v>0</v>
      </c>
      <c r="I55" s="241"/>
      <c r="J55" s="241"/>
      <c r="K55" s="241"/>
      <c r="L55" s="242">
        <f>H55*(1+L$39)</f>
        <v>0</v>
      </c>
      <c r="M55" s="242"/>
      <c r="N55" s="242"/>
      <c r="O55" s="242"/>
      <c r="P55" s="242">
        <f t="shared" si="83"/>
        <v>0</v>
      </c>
      <c r="Q55" s="242"/>
      <c r="R55" s="242"/>
      <c r="S55" s="242"/>
      <c r="T55" s="242">
        <f t="shared" si="84"/>
        <v>0</v>
      </c>
      <c r="U55" s="242"/>
      <c r="V55" s="242"/>
      <c r="W55" s="242"/>
      <c r="X55" s="242">
        <f t="shared" si="85"/>
        <v>0</v>
      </c>
      <c r="Y55" s="242"/>
      <c r="Z55" s="242"/>
      <c r="AA55" s="242"/>
      <c r="AB55" s="242">
        <f t="shared" si="86"/>
        <v>0</v>
      </c>
      <c r="AC55" s="242"/>
      <c r="AD55" s="242"/>
      <c r="AE55" s="242"/>
      <c r="AF55" s="242">
        <f t="shared" si="87"/>
        <v>0</v>
      </c>
      <c r="AG55" s="242"/>
      <c r="AH55" s="242"/>
      <c r="AI55" s="242"/>
    </row>
    <row r="56" spans="1:35" ht="11.25" customHeight="1" x14ac:dyDescent="0.25">
      <c r="A56" s="225" t="s">
        <v>230</v>
      </c>
      <c r="B56" s="225"/>
      <c r="C56" s="225"/>
      <c r="D56" s="225"/>
      <c r="E56" s="225"/>
      <c r="F56" s="225"/>
      <c r="G56" s="225"/>
      <c r="H56" s="241">
        <f t="shared" si="76"/>
        <v>0</v>
      </c>
      <c r="I56" s="241"/>
      <c r="J56" s="241"/>
      <c r="K56" s="241"/>
      <c r="L56" s="242">
        <f t="shared" si="82"/>
        <v>0</v>
      </c>
      <c r="M56" s="242"/>
      <c r="N56" s="242"/>
      <c r="O56" s="242"/>
      <c r="P56" s="242">
        <f t="shared" si="83"/>
        <v>0</v>
      </c>
      <c r="Q56" s="242"/>
      <c r="R56" s="242"/>
      <c r="S56" s="242"/>
      <c r="T56" s="242">
        <f t="shared" si="84"/>
        <v>0</v>
      </c>
      <c r="U56" s="242"/>
      <c r="V56" s="242"/>
      <c r="W56" s="242"/>
      <c r="X56" s="242">
        <f t="shared" si="85"/>
        <v>0</v>
      </c>
      <c r="Y56" s="242"/>
      <c r="Z56" s="242"/>
      <c r="AA56" s="242"/>
      <c r="AB56" s="242">
        <f t="shared" si="86"/>
        <v>0</v>
      </c>
      <c r="AC56" s="242"/>
      <c r="AD56" s="242"/>
      <c r="AE56" s="242"/>
      <c r="AF56" s="242">
        <f t="shared" si="87"/>
        <v>0</v>
      </c>
      <c r="AG56" s="242"/>
      <c r="AH56" s="242"/>
      <c r="AI56" s="242"/>
    </row>
    <row r="57" spans="1:35" ht="11.25" customHeight="1" x14ac:dyDescent="0.25">
      <c r="A57" s="225" t="s">
        <v>240</v>
      </c>
      <c r="B57" s="225"/>
      <c r="C57" s="225"/>
      <c r="D57" s="225"/>
      <c r="E57" s="225"/>
      <c r="F57" s="225"/>
      <c r="G57" s="225"/>
      <c r="H57" s="241">
        <f t="shared" si="76"/>
        <v>0</v>
      </c>
      <c r="I57" s="241"/>
      <c r="J57" s="241"/>
      <c r="K57" s="241"/>
      <c r="L57" s="242">
        <f t="shared" si="82"/>
        <v>0</v>
      </c>
      <c r="M57" s="242"/>
      <c r="N57" s="242"/>
      <c r="O57" s="242"/>
      <c r="P57" s="242">
        <f t="shared" si="83"/>
        <v>0</v>
      </c>
      <c r="Q57" s="242"/>
      <c r="R57" s="242"/>
      <c r="S57" s="242"/>
      <c r="T57" s="242">
        <f t="shared" si="84"/>
        <v>0</v>
      </c>
      <c r="U57" s="242"/>
      <c r="V57" s="242"/>
      <c r="W57" s="242"/>
      <c r="X57" s="242">
        <f t="shared" si="85"/>
        <v>0</v>
      </c>
      <c r="Y57" s="242"/>
      <c r="Z57" s="242"/>
      <c r="AA57" s="242"/>
      <c r="AB57" s="242">
        <f t="shared" si="86"/>
        <v>0</v>
      </c>
      <c r="AC57" s="242"/>
      <c r="AD57" s="242"/>
      <c r="AE57" s="242"/>
      <c r="AF57" s="242">
        <f t="shared" si="87"/>
        <v>0</v>
      </c>
      <c r="AG57" s="242"/>
      <c r="AH57" s="242"/>
      <c r="AI57" s="242"/>
    </row>
    <row r="58" spans="1:35" ht="11.25" customHeight="1" x14ac:dyDescent="0.25">
      <c r="A58" s="225" t="s">
        <v>231</v>
      </c>
      <c r="B58" s="225"/>
      <c r="C58" s="225"/>
      <c r="D58" s="225"/>
      <c r="E58" s="225"/>
      <c r="F58" s="225"/>
      <c r="G58" s="225"/>
      <c r="H58" s="241">
        <f t="shared" si="76"/>
        <v>0</v>
      </c>
      <c r="I58" s="241"/>
      <c r="J58" s="241"/>
      <c r="K58" s="241"/>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row>
    <row r="59" spans="1:35" ht="11.25" customHeight="1" x14ac:dyDescent="0.25">
      <c r="A59" s="225" t="s">
        <v>232</v>
      </c>
      <c r="B59" s="225"/>
      <c r="C59" s="225"/>
      <c r="D59" s="225"/>
      <c r="E59" s="225"/>
      <c r="F59" s="225"/>
      <c r="G59" s="225"/>
      <c r="H59" s="241">
        <f t="shared" si="76"/>
        <v>0</v>
      </c>
      <c r="I59" s="241"/>
      <c r="J59" s="241"/>
      <c r="K59" s="241"/>
      <c r="L59" s="242">
        <f t="shared" ref="L59" si="88">H59*(1+L$39)</f>
        <v>0</v>
      </c>
      <c r="M59" s="242"/>
      <c r="N59" s="242"/>
      <c r="O59" s="242"/>
      <c r="P59" s="242">
        <f t="shared" ref="P59" si="89">L59*(1+P$39)</f>
        <v>0</v>
      </c>
      <c r="Q59" s="242"/>
      <c r="R59" s="242"/>
      <c r="S59" s="242"/>
      <c r="T59" s="242">
        <f t="shared" ref="T59" si="90">P59*(1+T$39)</f>
        <v>0</v>
      </c>
      <c r="U59" s="242"/>
      <c r="V59" s="242"/>
      <c r="W59" s="242"/>
      <c r="X59" s="242">
        <f t="shared" ref="X59" si="91">T59*(1+X$39)</f>
        <v>0</v>
      </c>
      <c r="Y59" s="242"/>
      <c r="Z59" s="242"/>
      <c r="AA59" s="242"/>
      <c r="AB59" s="242">
        <f t="shared" ref="AB59" si="92">X59*(1+AB$39)</f>
        <v>0</v>
      </c>
      <c r="AC59" s="242"/>
      <c r="AD59" s="242"/>
      <c r="AE59" s="242"/>
      <c r="AF59" s="242">
        <f t="shared" ref="AF59" si="93">AB59*(1+AF$39)</f>
        <v>0</v>
      </c>
      <c r="AG59" s="242"/>
      <c r="AH59" s="242"/>
      <c r="AI59" s="242"/>
    </row>
    <row r="60" spans="1:35" ht="11.25" customHeight="1" x14ac:dyDescent="0.25">
      <c r="A60" s="224" t="s">
        <v>233</v>
      </c>
      <c r="B60" s="224"/>
      <c r="C60" s="224"/>
      <c r="D60" s="224"/>
      <c r="E60" s="224"/>
      <c r="F60" s="224"/>
      <c r="G60" s="224"/>
      <c r="H60" s="246">
        <f>H42-H45</f>
        <v>0</v>
      </c>
      <c r="I60" s="246"/>
      <c r="J60" s="246"/>
      <c r="K60" s="246"/>
      <c r="L60" s="246">
        <f t="shared" ref="L60" si="94">L42-L45</f>
        <v>0</v>
      </c>
      <c r="M60" s="246"/>
      <c r="N60" s="246"/>
      <c r="O60" s="246"/>
      <c r="P60" s="246">
        <f t="shared" ref="P60" si="95">P42-P45</f>
        <v>0</v>
      </c>
      <c r="Q60" s="246"/>
      <c r="R60" s="246"/>
      <c r="S60" s="246"/>
      <c r="T60" s="246">
        <f t="shared" ref="T60" si="96">T42-T45</f>
        <v>0</v>
      </c>
      <c r="U60" s="246"/>
      <c r="V60" s="246"/>
      <c r="W60" s="246"/>
      <c r="X60" s="246">
        <f t="shared" ref="X60" si="97">X42-X45</f>
        <v>0</v>
      </c>
      <c r="Y60" s="246"/>
      <c r="Z60" s="246"/>
      <c r="AA60" s="246"/>
      <c r="AB60" s="246">
        <f t="shared" ref="AB60" si="98">AB42-AB45</f>
        <v>0</v>
      </c>
      <c r="AC60" s="246"/>
      <c r="AD60" s="246"/>
      <c r="AE60" s="246"/>
      <c r="AF60" s="246">
        <f t="shared" ref="AF60" si="99">AF42-AF45</f>
        <v>0</v>
      </c>
      <c r="AG60" s="246"/>
      <c r="AH60" s="246"/>
      <c r="AI60" s="246"/>
    </row>
    <row r="61" spans="1:35" ht="11.25" customHeight="1" x14ac:dyDescent="0.25">
      <c r="A61" s="225" t="s">
        <v>234</v>
      </c>
      <c r="B61" s="225"/>
      <c r="C61" s="225"/>
      <c r="D61" s="225"/>
      <c r="E61" s="225"/>
      <c r="F61" s="225"/>
      <c r="G61" s="225"/>
      <c r="H61" s="241">
        <f ca="1">AR25</f>
        <v>0</v>
      </c>
      <c r="I61" s="241"/>
      <c r="J61" s="241"/>
      <c r="K61" s="241"/>
      <c r="L61" s="241">
        <f ca="1">SUM(Arkusz2!P23:P34)</f>
        <v>0</v>
      </c>
      <c r="M61" s="241"/>
      <c r="N61" s="241"/>
      <c r="O61" s="241"/>
      <c r="P61" s="241">
        <f ca="1">SUM(Arkusz2!P35:P46)</f>
        <v>0</v>
      </c>
      <c r="Q61" s="241"/>
      <c r="R61" s="241"/>
      <c r="S61" s="241"/>
      <c r="T61" s="241">
        <f ca="1">SUM(Arkusz2!P47:P58)</f>
        <v>0</v>
      </c>
      <c r="U61" s="241"/>
      <c r="V61" s="241"/>
      <c r="W61" s="241"/>
      <c r="X61" s="241">
        <f ca="1">SUM(Arkusz2!P60:P70)</f>
        <v>0</v>
      </c>
      <c r="Y61" s="241"/>
      <c r="Z61" s="241"/>
      <c r="AA61" s="241"/>
      <c r="AB61" s="241">
        <f ca="1">SUM(Arkusz2!P71:P82)</f>
        <v>0</v>
      </c>
      <c r="AC61" s="241"/>
      <c r="AD61" s="241"/>
      <c r="AE61" s="241"/>
      <c r="AF61" s="241">
        <f ca="1">SUM(Arkusz2!P83:P94)</f>
        <v>0</v>
      </c>
      <c r="AG61" s="241"/>
      <c r="AH61" s="241"/>
      <c r="AI61" s="241"/>
    </row>
    <row r="62" spans="1:35" ht="11.25" customHeight="1" x14ac:dyDescent="0.25">
      <c r="A62" s="225" t="s">
        <v>235</v>
      </c>
      <c r="B62" s="225"/>
      <c r="C62" s="225"/>
      <c r="D62" s="225"/>
      <c r="E62" s="225"/>
      <c r="F62" s="225"/>
      <c r="G62" s="225"/>
      <c r="H62" s="241">
        <f>AR26</f>
        <v>0</v>
      </c>
      <c r="I62" s="241"/>
      <c r="J62" s="241"/>
      <c r="K62" s="241"/>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row>
    <row r="63" spans="1:35" ht="11.25" customHeight="1" x14ac:dyDescent="0.25">
      <c r="A63" s="225" t="s">
        <v>237</v>
      </c>
      <c r="B63" s="225"/>
      <c r="C63" s="225"/>
      <c r="D63" s="225"/>
      <c r="E63" s="225"/>
      <c r="F63" s="225"/>
      <c r="G63" s="225"/>
      <c r="H63" s="241">
        <f>AR27</f>
        <v>0</v>
      </c>
      <c r="I63" s="241"/>
      <c r="J63" s="241"/>
      <c r="K63" s="241"/>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row>
    <row r="64" spans="1:35" ht="11.25" customHeight="1" x14ac:dyDescent="0.25">
      <c r="A64" s="221" t="s">
        <v>236</v>
      </c>
      <c r="B64" s="221"/>
      <c r="C64" s="221"/>
      <c r="D64" s="221"/>
      <c r="E64" s="221"/>
      <c r="F64" s="221"/>
      <c r="G64" s="221"/>
      <c r="H64" s="246">
        <f ca="1">+H60-H61-H62+H63</f>
        <v>0</v>
      </c>
      <c r="I64" s="246"/>
      <c r="J64" s="246"/>
      <c r="K64" s="246"/>
      <c r="L64" s="246">
        <f t="shared" ref="L64" ca="1" si="100">+L60-L61-L62+L63</f>
        <v>0</v>
      </c>
      <c r="M64" s="246"/>
      <c r="N64" s="246"/>
      <c r="O64" s="246"/>
      <c r="P64" s="246">
        <f t="shared" ref="P64" ca="1" si="101">+P60-P61-P62+P63</f>
        <v>0</v>
      </c>
      <c r="Q64" s="246"/>
      <c r="R64" s="246"/>
      <c r="S64" s="246"/>
      <c r="T64" s="246">
        <f t="shared" ref="T64" ca="1" si="102">+T60-T61-T62+T63</f>
        <v>0</v>
      </c>
      <c r="U64" s="246"/>
      <c r="V64" s="246"/>
      <c r="W64" s="246"/>
      <c r="X64" s="246">
        <f t="shared" ref="X64" ca="1" si="103">+X60-X61-X62+X63</f>
        <v>0</v>
      </c>
      <c r="Y64" s="246"/>
      <c r="Z64" s="246"/>
      <c r="AA64" s="246"/>
      <c r="AB64" s="246">
        <f t="shared" ref="AB64" ca="1" si="104">+AB60-AB61-AB62+AB63</f>
        <v>0</v>
      </c>
      <c r="AC64" s="246"/>
      <c r="AD64" s="246"/>
      <c r="AE64" s="246"/>
      <c r="AF64" s="246">
        <f t="shared" ref="AF64" ca="1" si="105">+AF60-AF61-AF62+AF63</f>
        <v>0</v>
      </c>
      <c r="AG64" s="246"/>
      <c r="AH64" s="246"/>
      <c r="AI64" s="246"/>
    </row>
    <row r="65" spans="1:47" ht="11.25" customHeight="1" x14ac:dyDescent="0.25">
      <c r="A65" s="225" t="s">
        <v>499</v>
      </c>
      <c r="B65" s="225"/>
      <c r="C65" s="225"/>
      <c r="D65" s="225"/>
      <c r="E65" s="225"/>
      <c r="F65" s="225"/>
      <c r="G65" s="225"/>
      <c r="H65" s="241">
        <f>AR29</f>
        <v>0</v>
      </c>
      <c r="I65" s="241"/>
      <c r="J65" s="241"/>
      <c r="K65" s="241"/>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row>
    <row r="66" spans="1:47" ht="11.25" customHeight="1" x14ac:dyDescent="0.25">
      <c r="A66" s="225" t="s">
        <v>238</v>
      </c>
      <c r="B66" s="225"/>
      <c r="C66" s="225"/>
      <c r="D66" s="225"/>
      <c r="E66" s="225"/>
      <c r="F66" s="225"/>
      <c r="G66" s="225"/>
      <c r="H66" s="241">
        <f>AR30</f>
        <v>0</v>
      </c>
      <c r="I66" s="241"/>
      <c r="J66" s="241"/>
      <c r="K66" s="241"/>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row>
    <row r="67" spans="1:47" ht="11.25" customHeight="1" x14ac:dyDescent="0.25">
      <c r="A67" s="221" t="s">
        <v>239</v>
      </c>
      <c r="B67" s="221"/>
      <c r="C67" s="221"/>
      <c r="D67" s="221"/>
      <c r="E67" s="221"/>
      <c r="F67" s="221"/>
      <c r="G67" s="221"/>
      <c r="H67" s="246">
        <f ca="1">H64-H65-H66</f>
        <v>0</v>
      </c>
      <c r="I67" s="246"/>
      <c r="J67" s="246"/>
      <c r="K67" s="246"/>
      <c r="L67" s="246">
        <f t="shared" ref="L67" ca="1" si="106">L64-L65-L66</f>
        <v>0</v>
      </c>
      <c r="M67" s="246"/>
      <c r="N67" s="246"/>
      <c r="O67" s="246"/>
      <c r="P67" s="246">
        <f t="shared" ref="P67" ca="1" si="107">P64-P65-P66</f>
        <v>0</v>
      </c>
      <c r="Q67" s="246"/>
      <c r="R67" s="246"/>
      <c r="S67" s="246"/>
      <c r="T67" s="246">
        <f t="shared" ref="T67" ca="1" si="108">T64-T65-T66</f>
        <v>0</v>
      </c>
      <c r="U67" s="246"/>
      <c r="V67" s="246"/>
      <c r="W67" s="246"/>
      <c r="X67" s="246">
        <f t="shared" ref="X67" ca="1" si="109">X64-X65-X66</f>
        <v>0</v>
      </c>
      <c r="Y67" s="246"/>
      <c r="Z67" s="246"/>
      <c r="AA67" s="246"/>
      <c r="AB67" s="246">
        <f t="shared" ref="AB67" ca="1" si="110">AB64-AB65-AB66</f>
        <v>0</v>
      </c>
      <c r="AC67" s="246"/>
      <c r="AD67" s="246"/>
      <c r="AE67" s="246"/>
      <c r="AF67" s="246">
        <f t="shared" ref="AF67" ca="1" si="111">AF64-AF65-AF66</f>
        <v>0</v>
      </c>
      <c r="AG67" s="246"/>
      <c r="AH67" s="246"/>
      <c r="AI67" s="246"/>
    </row>
    <row r="68" spans="1:47" ht="11.25" customHeight="1" x14ac:dyDescent="0.25">
      <c r="A68" s="18"/>
      <c r="B68" s="18"/>
      <c r="C68" s="18"/>
      <c r="D68" s="18"/>
      <c r="E68" s="18"/>
      <c r="F68" s="18"/>
      <c r="G68" s="18"/>
      <c r="H68" s="14"/>
      <c r="I68" s="14"/>
      <c r="J68" s="14"/>
      <c r="K68" s="14"/>
    </row>
    <row r="69" spans="1:47" ht="11.25" customHeight="1" x14ac:dyDescent="0.25">
      <c r="A69" s="225" t="s">
        <v>241</v>
      </c>
      <c r="B69" s="225"/>
      <c r="C69" s="225"/>
      <c r="D69" s="225"/>
      <c r="E69" s="225"/>
      <c r="F69" s="225"/>
      <c r="G69" s="225"/>
      <c r="H69" s="241">
        <f>SUM(H33:AQ33)</f>
        <v>0</v>
      </c>
      <c r="I69" s="241"/>
      <c r="J69" s="241"/>
      <c r="K69" s="241"/>
      <c r="L69" s="241">
        <f>SUM(Arkusz2!O23:O34)</f>
        <v>0</v>
      </c>
      <c r="M69" s="241"/>
      <c r="N69" s="241"/>
      <c r="O69" s="241"/>
      <c r="P69" s="241">
        <f>SUM(Arkusz2!O35:O46)</f>
        <v>0</v>
      </c>
      <c r="Q69" s="241"/>
      <c r="R69" s="241"/>
      <c r="S69" s="241"/>
      <c r="T69" s="241">
        <f>SUM(Arkusz2!O47:O58)</f>
        <v>0</v>
      </c>
      <c r="U69" s="241"/>
      <c r="V69" s="241"/>
      <c r="W69" s="241"/>
      <c r="X69" s="241">
        <f>SUM(Arkusz2!O59:O70)</f>
        <v>0</v>
      </c>
      <c r="Y69" s="241"/>
      <c r="Z69" s="241"/>
      <c r="AA69" s="241"/>
      <c r="AB69" s="241">
        <f>SUM(Arkusz2!O71:O82)</f>
        <v>0</v>
      </c>
      <c r="AC69" s="241"/>
      <c r="AD69" s="241"/>
      <c r="AE69" s="241"/>
      <c r="AF69" s="241">
        <f>SUM(Arkusz2!O83:O94)</f>
        <v>0</v>
      </c>
      <c r="AG69" s="241"/>
      <c r="AH69" s="241"/>
      <c r="AI69" s="241"/>
    </row>
    <row r="70" spans="1:47" ht="11.25" customHeight="1" x14ac:dyDescent="0.25">
      <c r="A70" s="225" t="s">
        <v>500</v>
      </c>
      <c r="B70" s="225"/>
      <c r="C70" s="225"/>
      <c r="D70" s="225"/>
      <c r="E70" s="225"/>
      <c r="F70" s="225"/>
      <c r="G70" s="225"/>
      <c r="H70" s="241">
        <f>SUM(H34:AQ34)</f>
        <v>0</v>
      </c>
      <c r="I70" s="241"/>
      <c r="J70" s="241"/>
      <c r="K70" s="241"/>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row>
    <row r="72" spans="1:47" x14ac:dyDescent="0.25">
      <c r="AE72" s="236"/>
      <c r="AF72" s="236"/>
      <c r="AG72" s="236"/>
      <c r="AH72" s="236"/>
      <c r="AI72" s="236"/>
      <c r="AJ72" s="236"/>
      <c r="AK72" s="236"/>
      <c r="AL72" s="236"/>
      <c r="AM72" s="236"/>
      <c r="AN72" s="236"/>
      <c r="AO72" s="236"/>
      <c r="AP72" s="236"/>
      <c r="AQ72" s="236"/>
      <c r="AR72" s="236"/>
      <c r="AS72" s="236"/>
      <c r="AT72" s="236"/>
      <c r="AU72" s="236"/>
    </row>
    <row r="73" spans="1:47" x14ac:dyDescent="0.25">
      <c r="AE73" s="236"/>
      <c r="AF73" s="236"/>
      <c r="AG73" s="236"/>
      <c r="AH73" s="236"/>
      <c r="AI73" s="236"/>
      <c r="AJ73" s="236"/>
      <c r="AK73" s="236"/>
      <c r="AL73" s="236"/>
      <c r="AM73" s="236"/>
      <c r="AN73" s="236"/>
      <c r="AO73" s="236"/>
      <c r="AP73" s="236"/>
      <c r="AQ73" s="236"/>
      <c r="AR73" s="236"/>
      <c r="AS73" s="236"/>
      <c r="AT73" s="236"/>
      <c r="AU73" s="236"/>
    </row>
    <row r="74" spans="1:47" x14ac:dyDescent="0.25">
      <c r="AE74" s="237" t="s">
        <v>291</v>
      </c>
      <c r="AF74" s="237"/>
      <c r="AG74" s="237"/>
      <c r="AH74" s="237"/>
      <c r="AI74" s="237"/>
      <c r="AJ74" s="237"/>
      <c r="AK74" s="237"/>
      <c r="AL74" s="237"/>
      <c r="AM74" s="237" t="s">
        <v>379</v>
      </c>
      <c r="AN74" s="237"/>
      <c r="AO74" s="237"/>
      <c r="AP74" s="237"/>
      <c r="AQ74" s="237"/>
      <c r="AR74" s="237"/>
      <c r="AS74" s="237"/>
      <c r="AT74" s="237"/>
      <c r="AU74" s="237"/>
    </row>
  </sheetData>
  <sheetProtection algorithmName="SHA-512" hashValue="4BcWhLVRLuMoeMQYnsuaXi52BLKPem8JZXpckIFh+WMG+u0KY1h6UW8Sj1BA4O6bpwyP/UmS4sKMJju2utr5QQ==" saltValue="vRDvmf4qQI3R5A4Nl54khg==" spinCount="100000" sheet="1" objects="1" scenarios="1"/>
  <mergeCells count="661">
    <mergeCell ref="AE72:AL73"/>
    <mergeCell ref="AM72:AU73"/>
    <mergeCell ref="AE74:AL74"/>
    <mergeCell ref="AM74:AU74"/>
    <mergeCell ref="T1:AU1"/>
    <mergeCell ref="AR34:AU34"/>
    <mergeCell ref="Z34:AB34"/>
    <mergeCell ref="AC34:AE34"/>
    <mergeCell ref="AF34:AH34"/>
    <mergeCell ref="AI34:AK34"/>
    <mergeCell ref="AL34:AN34"/>
    <mergeCell ref="AO34:AQ34"/>
    <mergeCell ref="AL33:AN33"/>
    <mergeCell ref="AO33:AQ33"/>
    <mergeCell ref="AR33:AU33"/>
    <mergeCell ref="Z33:AB33"/>
    <mergeCell ref="AC33:AE33"/>
    <mergeCell ref="AF33:AH33"/>
    <mergeCell ref="AI33:AK33"/>
    <mergeCell ref="AF31:AH31"/>
    <mergeCell ref="AI31:AK31"/>
    <mergeCell ref="AL31:AN31"/>
    <mergeCell ref="AO31:AQ31"/>
    <mergeCell ref="AR31:AU31"/>
    <mergeCell ref="AR29:AU29"/>
    <mergeCell ref="AR30:AU30"/>
    <mergeCell ref="AF30:AH30"/>
    <mergeCell ref="AI30:AK30"/>
    <mergeCell ref="A34:G34"/>
    <mergeCell ref="H34:J34"/>
    <mergeCell ref="K34:M34"/>
    <mergeCell ref="N34:P34"/>
    <mergeCell ref="Q34:S34"/>
    <mergeCell ref="T34:V34"/>
    <mergeCell ref="W34:Y34"/>
    <mergeCell ref="T33:V33"/>
    <mergeCell ref="W33:Y33"/>
    <mergeCell ref="A33:G33"/>
    <mergeCell ref="H33:J33"/>
    <mergeCell ref="K33:M33"/>
    <mergeCell ref="N33:P33"/>
    <mergeCell ref="Q33:S33"/>
    <mergeCell ref="A31:G31"/>
    <mergeCell ref="H31:J31"/>
    <mergeCell ref="K31:M31"/>
    <mergeCell ref="N31:P31"/>
    <mergeCell ref="Q31:S31"/>
    <mergeCell ref="T31:V31"/>
    <mergeCell ref="W31:Y31"/>
    <mergeCell ref="Z31:AB31"/>
    <mergeCell ref="AC31:AE31"/>
    <mergeCell ref="AL30:AN30"/>
    <mergeCell ref="AO30:AQ30"/>
    <mergeCell ref="AC29:AE29"/>
    <mergeCell ref="AF29:AH29"/>
    <mergeCell ref="AI29:AK29"/>
    <mergeCell ref="AL29:AN29"/>
    <mergeCell ref="AO29:AQ29"/>
    <mergeCell ref="AO27:AQ27"/>
    <mergeCell ref="AR27:AU27"/>
    <mergeCell ref="AC27:AE27"/>
    <mergeCell ref="AF27:AH27"/>
    <mergeCell ref="AI27:AK27"/>
    <mergeCell ref="AL27:AN27"/>
    <mergeCell ref="AI28:AK28"/>
    <mergeCell ref="AL28:AN28"/>
    <mergeCell ref="AO28:AQ28"/>
    <mergeCell ref="AR28:AU28"/>
    <mergeCell ref="AL26:AN26"/>
    <mergeCell ref="AO26:AQ26"/>
    <mergeCell ref="H29:J29"/>
    <mergeCell ref="H30:J30"/>
    <mergeCell ref="K29:M29"/>
    <mergeCell ref="N29:P29"/>
    <mergeCell ref="Q29:S29"/>
    <mergeCell ref="T29:V29"/>
    <mergeCell ref="W29:Y29"/>
    <mergeCell ref="Z29:AB29"/>
    <mergeCell ref="W27:Y27"/>
    <mergeCell ref="Z27:AB27"/>
    <mergeCell ref="H27:J27"/>
    <mergeCell ref="K27:M27"/>
    <mergeCell ref="N27:P27"/>
    <mergeCell ref="Q27:S27"/>
    <mergeCell ref="T27:V27"/>
    <mergeCell ref="Z30:AB30"/>
    <mergeCell ref="AC30:AE30"/>
    <mergeCell ref="K30:M30"/>
    <mergeCell ref="N30:P30"/>
    <mergeCell ref="Q30:S30"/>
    <mergeCell ref="T30:V30"/>
    <mergeCell ref="W30:Y30"/>
    <mergeCell ref="H28:J28"/>
    <mergeCell ref="K28:M28"/>
    <mergeCell ref="N28:P28"/>
    <mergeCell ref="Q28:S28"/>
    <mergeCell ref="T28:V28"/>
    <mergeCell ref="W28:Y28"/>
    <mergeCell ref="Z28:AB28"/>
    <mergeCell ref="AC28:AE28"/>
    <mergeCell ref="AF28:AH28"/>
    <mergeCell ref="AI25:AK25"/>
    <mergeCell ref="AL25:AN25"/>
    <mergeCell ref="AO25:AQ25"/>
    <mergeCell ref="AR25:AU25"/>
    <mergeCell ref="H26:J26"/>
    <mergeCell ref="K26:M26"/>
    <mergeCell ref="N26:P26"/>
    <mergeCell ref="Q26:S26"/>
    <mergeCell ref="T26:V26"/>
    <mergeCell ref="W26:Y26"/>
    <mergeCell ref="H25:J25"/>
    <mergeCell ref="K25:M25"/>
    <mergeCell ref="N25:P25"/>
    <mergeCell ref="Q25:S25"/>
    <mergeCell ref="T25:V25"/>
    <mergeCell ref="W25:Y25"/>
    <mergeCell ref="Z25:AB25"/>
    <mergeCell ref="AC25:AE25"/>
    <mergeCell ref="AF25:AH25"/>
    <mergeCell ref="AR26:AU26"/>
    <mergeCell ref="Z26:AB26"/>
    <mergeCell ref="AC26:AE26"/>
    <mergeCell ref="AF26:AH26"/>
    <mergeCell ref="AI26:AK26"/>
    <mergeCell ref="AI23:AK23"/>
    <mergeCell ref="AL23:AN23"/>
    <mergeCell ref="AO23:AQ23"/>
    <mergeCell ref="AR23:AU23"/>
    <mergeCell ref="H24:J24"/>
    <mergeCell ref="K24:M24"/>
    <mergeCell ref="N24:P24"/>
    <mergeCell ref="Q24:S24"/>
    <mergeCell ref="T24:V24"/>
    <mergeCell ref="W24:Y24"/>
    <mergeCell ref="AR24:AU24"/>
    <mergeCell ref="Z24:AB24"/>
    <mergeCell ref="AC24:AE24"/>
    <mergeCell ref="AF24:AH24"/>
    <mergeCell ref="AI24:AK24"/>
    <mergeCell ref="AL24:AN24"/>
    <mergeCell ref="AO24:AQ24"/>
    <mergeCell ref="H23:J23"/>
    <mergeCell ref="K23:M23"/>
    <mergeCell ref="N23:P23"/>
    <mergeCell ref="Q23:S23"/>
    <mergeCell ref="T23:V23"/>
    <mergeCell ref="W23:Y23"/>
    <mergeCell ref="Z23:AB23"/>
    <mergeCell ref="AC23:AE23"/>
    <mergeCell ref="AF23:AH23"/>
    <mergeCell ref="AI21:AK21"/>
    <mergeCell ref="AL21:AN21"/>
    <mergeCell ref="AO21:AQ21"/>
    <mergeCell ref="AR21:AU21"/>
    <mergeCell ref="H22:J22"/>
    <mergeCell ref="K22:M22"/>
    <mergeCell ref="N22:P22"/>
    <mergeCell ref="Q22:S22"/>
    <mergeCell ref="T22:V22"/>
    <mergeCell ref="W22:Y22"/>
    <mergeCell ref="AR22:AU22"/>
    <mergeCell ref="Z22:AB22"/>
    <mergeCell ref="AC22:AE22"/>
    <mergeCell ref="AF22:AH22"/>
    <mergeCell ref="AI22:AK22"/>
    <mergeCell ref="AL22:AN22"/>
    <mergeCell ref="AO22:AQ22"/>
    <mergeCell ref="H21:J21"/>
    <mergeCell ref="K21:M21"/>
    <mergeCell ref="N21:P21"/>
    <mergeCell ref="Q21:S21"/>
    <mergeCell ref="T21:V21"/>
    <mergeCell ref="W21:Y21"/>
    <mergeCell ref="Z21:AB21"/>
    <mergeCell ref="AC21:AE21"/>
    <mergeCell ref="AF21:AH21"/>
    <mergeCell ref="AI19:AK19"/>
    <mergeCell ref="AL19:AN19"/>
    <mergeCell ref="AO19:AQ19"/>
    <mergeCell ref="AR19:AU19"/>
    <mergeCell ref="H20:J20"/>
    <mergeCell ref="K20:M20"/>
    <mergeCell ref="N20:P20"/>
    <mergeCell ref="Q20:S20"/>
    <mergeCell ref="T20:V20"/>
    <mergeCell ref="W20:Y20"/>
    <mergeCell ref="AR20:AU20"/>
    <mergeCell ref="Z20:AB20"/>
    <mergeCell ref="AC20:AE20"/>
    <mergeCell ref="AF20:AH20"/>
    <mergeCell ref="AI20:AK20"/>
    <mergeCell ref="AL20:AN20"/>
    <mergeCell ref="AO20:AQ20"/>
    <mergeCell ref="H19:J19"/>
    <mergeCell ref="K19:M19"/>
    <mergeCell ref="N19:P19"/>
    <mergeCell ref="Q19:S19"/>
    <mergeCell ref="T19:V19"/>
    <mergeCell ref="W19:Y19"/>
    <mergeCell ref="Z19:AB19"/>
    <mergeCell ref="AC19:AE19"/>
    <mergeCell ref="AF19:AH19"/>
    <mergeCell ref="AI17:AK17"/>
    <mergeCell ref="AL17:AN17"/>
    <mergeCell ref="AO17:AQ17"/>
    <mergeCell ref="AR17:AU17"/>
    <mergeCell ref="H18:J18"/>
    <mergeCell ref="K18:M18"/>
    <mergeCell ref="N18:P18"/>
    <mergeCell ref="Q18:S18"/>
    <mergeCell ref="T18:V18"/>
    <mergeCell ref="W18:Y18"/>
    <mergeCell ref="AR18:AU18"/>
    <mergeCell ref="Z18:AB18"/>
    <mergeCell ref="AC18:AE18"/>
    <mergeCell ref="AF18:AH18"/>
    <mergeCell ref="AI18:AK18"/>
    <mergeCell ref="AL18:AN18"/>
    <mergeCell ref="AO18:AQ18"/>
    <mergeCell ref="H17:J17"/>
    <mergeCell ref="K17:M17"/>
    <mergeCell ref="N17:P17"/>
    <mergeCell ref="Q17:S17"/>
    <mergeCell ref="T17:V17"/>
    <mergeCell ref="W17:Y17"/>
    <mergeCell ref="Z17:AB17"/>
    <mergeCell ref="AC17:AE17"/>
    <mergeCell ref="AF17:AH17"/>
    <mergeCell ref="AI15:AK15"/>
    <mergeCell ref="AL15:AN15"/>
    <mergeCell ref="AO15:AQ15"/>
    <mergeCell ref="AR15:AU15"/>
    <mergeCell ref="H16:J16"/>
    <mergeCell ref="K16:M16"/>
    <mergeCell ref="N16:P16"/>
    <mergeCell ref="Q16:S16"/>
    <mergeCell ref="T16:V16"/>
    <mergeCell ref="W16:Y16"/>
    <mergeCell ref="AR16:AU16"/>
    <mergeCell ref="Z16:AB16"/>
    <mergeCell ref="AC16:AE16"/>
    <mergeCell ref="AF16:AH16"/>
    <mergeCell ref="AI16:AK16"/>
    <mergeCell ref="AL16:AN16"/>
    <mergeCell ref="AO16:AQ16"/>
    <mergeCell ref="H15:J15"/>
    <mergeCell ref="K15:M15"/>
    <mergeCell ref="N15:P15"/>
    <mergeCell ref="Q15:S15"/>
    <mergeCell ref="T15:V15"/>
    <mergeCell ref="W15:Y15"/>
    <mergeCell ref="Z15:AB15"/>
    <mergeCell ref="AC15:AE15"/>
    <mergeCell ref="AF15:AH15"/>
    <mergeCell ref="AI13:AK13"/>
    <mergeCell ref="AL13:AN13"/>
    <mergeCell ref="AO13:AQ13"/>
    <mergeCell ref="AR13:AU13"/>
    <mergeCell ref="H14:J14"/>
    <mergeCell ref="K14:M14"/>
    <mergeCell ref="N14:P14"/>
    <mergeCell ref="Q14:S14"/>
    <mergeCell ref="T14:V14"/>
    <mergeCell ref="W14:Y14"/>
    <mergeCell ref="AR14:AU14"/>
    <mergeCell ref="Z14:AB14"/>
    <mergeCell ref="AC14:AE14"/>
    <mergeCell ref="AF14:AH14"/>
    <mergeCell ref="AI14:AK14"/>
    <mergeCell ref="AL14:AN14"/>
    <mergeCell ref="AO14:AQ14"/>
    <mergeCell ref="H13:J13"/>
    <mergeCell ref="K13:M13"/>
    <mergeCell ref="N13:P13"/>
    <mergeCell ref="Q13:S13"/>
    <mergeCell ref="T13:V13"/>
    <mergeCell ref="W13:Y13"/>
    <mergeCell ref="Z13:AB13"/>
    <mergeCell ref="AC13:AE13"/>
    <mergeCell ref="AF13:AH13"/>
    <mergeCell ref="AI11:AK11"/>
    <mergeCell ref="AL11:AN11"/>
    <mergeCell ref="AO11:AQ11"/>
    <mergeCell ref="AR11:AU11"/>
    <mergeCell ref="H12:J12"/>
    <mergeCell ref="K12:M12"/>
    <mergeCell ref="N12:P12"/>
    <mergeCell ref="Q12:S12"/>
    <mergeCell ref="T12:V12"/>
    <mergeCell ref="W12:Y12"/>
    <mergeCell ref="AR12:AU12"/>
    <mergeCell ref="Z12:AB12"/>
    <mergeCell ref="AC12:AE12"/>
    <mergeCell ref="AF12:AH12"/>
    <mergeCell ref="AI12:AK12"/>
    <mergeCell ref="AL12:AN12"/>
    <mergeCell ref="AO12:AQ12"/>
    <mergeCell ref="H11:J11"/>
    <mergeCell ref="K11:M11"/>
    <mergeCell ref="N11:P11"/>
    <mergeCell ref="Q11:S11"/>
    <mergeCell ref="T11:V11"/>
    <mergeCell ref="W11:Y11"/>
    <mergeCell ref="Z11:AB11"/>
    <mergeCell ref="AC11:AE11"/>
    <mergeCell ref="AF11:AH11"/>
    <mergeCell ref="AL8:AN8"/>
    <mergeCell ref="AO8:AQ8"/>
    <mergeCell ref="AI9:AK9"/>
    <mergeCell ref="AL9:AN9"/>
    <mergeCell ref="AO9:AQ9"/>
    <mergeCell ref="AR9:AU9"/>
    <mergeCell ref="H10:J10"/>
    <mergeCell ref="K10:M10"/>
    <mergeCell ref="N10:P10"/>
    <mergeCell ref="Q10:S10"/>
    <mergeCell ref="T10:V10"/>
    <mergeCell ref="W10:Y10"/>
    <mergeCell ref="AR10:AU10"/>
    <mergeCell ref="Z10:AB10"/>
    <mergeCell ref="AC10:AE10"/>
    <mergeCell ref="AF10:AH10"/>
    <mergeCell ref="AI10:AK10"/>
    <mergeCell ref="AL10:AN10"/>
    <mergeCell ref="AO10:AQ10"/>
    <mergeCell ref="H9:J9"/>
    <mergeCell ref="K9:M9"/>
    <mergeCell ref="N9:P9"/>
    <mergeCell ref="Q9:S9"/>
    <mergeCell ref="T9:V9"/>
    <mergeCell ref="W9:Y9"/>
    <mergeCell ref="Z9:AB9"/>
    <mergeCell ref="AC9:AE9"/>
    <mergeCell ref="AF9:AH9"/>
    <mergeCell ref="AI7:AK7"/>
    <mergeCell ref="AL7:AN7"/>
    <mergeCell ref="AO7:AQ7"/>
    <mergeCell ref="AR7:AU7"/>
    <mergeCell ref="H8:J8"/>
    <mergeCell ref="K8:M8"/>
    <mergeCell ref="N8:P8"/>
    <mergeCell ref="Q8:S8"/>
    <mergeCell ref="T8:V8"/>
    <mergeCell ref="W8:Y8"/>
    <mergeCell ref="Q7:S7"/>
    <mergeCell ref="T7:V7"/>
    <mergeCell ref="W7:Y7"/>
    <mergeCell ref="Z7:AB7"/>
    <mergeCell ref="AC7:AE7"/>
    <mergeCell ref="AF7:AH7"/>
    <mergeCell ref="H7:J7"/>
    <mergeCell ref="K7:M7"/>
    <mergeCell ref="N7:P7"/>
    <mergeCell ref="AR8:AU8"/>
    <mergeCell ref="Z8:AB8"/>
    <mergeCell ref="AC8:AE8"/>
    <mergeCell ref="AF8:AH8"/>
    <mergeCell ref="AI8:AK8"/>
    <mergeCell ref="A24:G24"/>
    <mergeCell ref="A25:G25"/>
    <mergeCell ref="A26:G26"/>
    <mergeCell ref="A28:G28"/>
    <mergeCell ref="A29:G29"/>
    <mergeCell ref="A30:G30"/>
    <mergeCell ref="A18:G18"/>
    <mergeCell ref="A19:G19"/>
    <mergeCell ref="A20:G20"/>
    <mergeCell ref="A21:G21"/>
    <mergeCell ref="A22:G22"/>
    <mergeCell ref="A23:G23"/>
    <mergeCell ref="A27:G27"/>
    <mergeCell ref="A12:G12"/>
    <mergeCell ref="A13:G13"/>
    <mergeCell ref="A14:G14"/>
    <mergeCell ref="A15:G15"/>
    <mergeCell ref="A16:G16"/>
    <mergeCell ref="A17:G17"/>
    <mergeCell ref="A6:G6"/>
    <mergeCell ref="A7:G7"/>
    <mergeCell ref="A8:G8"/>
    <mergeCell ref="A9:G9"/>
    <mergeCell ref="A10:G10"/>
    <mergeCell ref="A11:G11"/>
    <mergeCell ref="AF5:AH5"/>
    <mergeCell ref="AI5:AK5"/>
    <mergeCell ref="AL5:AN5"/>
    <mergeCell ref="AO5:AQ5"/>
    <mergeCell ref="A5:G5"/>
    <mergeCell ref="AL6:AN6"/>
    <mergeCell ref="AR5:AU5"/>
    <mergeCell ref="H5:J5"/>
    <mergeCell ref="K5:M5"/>
    <mergeCell ref="N5:P5"/>
    <mergeCell ref="Q5:S5"/>
    <mergeCell ref="T5:V5"/>
    <mergeCell ref="W5:Y5"/>
    <mergeCell ref="Z5:AB5"/>
    <mergeCell ref="T6:V6"/>
    <mergeCell ref="W6:Y6"/>
    <mergeCell ref="Z6:AB6"/>
    <mergeCell ref="AC6:AE6"/>
    <mergeCell ref="AF6:AH6"/>
    <mergeCell ref="AI6:AK6"/>
    <mergeCell ref="B3:AD3"/>
    <mergeCell ref="AO6:AQ6"/>
    <mergeCell ref="AR6:AU6"/>
    <mergeCell ref="H6:J6"/>
    <mergeCell ref="K6:M6"/>
    <mergeCell ref="N6:P6"/>
    <mergeCell ref="Q6:S6"/>
    <mergeCell ref="A41:G41"/>
    <mergeCell ref="A42:G42"/>
    <mergeCell ref="H41:K41"/>
    <mergeCell ref="L41:O41"/>
    <mergeCell ref="P41:S41"/>
    <mergeCell ref="T41:W41"/>
    <mergeCell ref="X41:AA41"/>
    <mergeCell ref="AB41:AE41"/>
    <mergeCell ref="AF41:AI41"/>
    <mergeCell ref="H42:K42"/>
    <mergeCell ref="L42:O42"/>
    <mergeCell ref="P42:S42"/>
    <mergeCell ref="T42:W42"/>
    <mergeCell ref="X42:AA42"/>
    <mergeCell ref="AB42:AE42"/>
    <mergeCell ref="AF42:AI42"/>
    <mergeCell ref="AC5:AE5"/>
    <mergeCell ref="A43:G43"/>
    <mergeCell ref="A44:G44"/>
    <mergeCell ref="A45:G45"/>
    <mergeCell ref="A46:G46"/>
    <mergeCell ref="A47:G47"/>
    <mergeCell ref="A48:G48"/>
    <mergeCell ref="A49:G49"/>
    <mergeCell ref="A50:G50"/>
    <mergeCell ref="A51:G51"/>
    <mergeCell ref="A61:G61"/>
    <mergeCell ref="A62:G62"/>
    <mergeCell ref="A63:G63"/>
    <mergeCell ref="A64:G64"/>
    <mergeCell ref="A65:G65"/>
    <mergeCell ref="A66:G66"/>
    <mergeCell ref="A67:G67"/>
    <mergeCell ref="A52:G52"/>
    <mergeCell ref="A53:G53"/>
    <mergeCell ref="A54:G54"/>
    <mergeCell ref="A55:G55"/>
    <mergeCell ref="A56:G56"/>
    <mergeCell ref="A57:G57"/>
    <mergeCell ref="A58:G58"/>
    <mergeCell ref="A59:G59"/>
    <mergeCell ref="A60:G60"/>
    <mergeCell ref="H43:K43"/>
    <mergeCell ref="H44:K44"/>
    <mergeCell ref="H45:K45"/>
    <mergeCell ref="H46:K46"/>
    <mergeCell ref="H47:K47"/>
    <mergeCell ref="H48:K48"/>
    <mergeCell ref="H49:K49"/>
    <mergeCell ref="H50:K50"/>
    <mergeCell ref="H51:K51"/>
    <mergeCell ref="H61:K61"/>
    <mergeCell ref="H62:K62"/>
    <mergeCell ref="H63:K63"/>
    <mergeCell ref="H64:K64"/>
    <mergeCell ref="H65:K65"/>
    <mergeCell ref="H66:K66"/>
    <mergeCell ref="H67:K67"/>
    <mergeCell ref="H52:K52"/>
    <mergeCell ref="H53:K53"/>
    <mergeCell ref="H54:K54"/>
    <mergeCell ref="H55:K55"/>
    <mergeCell ref="H56:K56"/>
    <mergeCell ref="H57:K57"/>
    <mergeCell ref="H58:K58"/>
    <mergeCell ref="H59:K59"/>
    <mergeCell ref="H60:K60"/>
    <mergeCell ref="L45:O45"/>
    <mergeCell ref="P45:S45"/>
    <mergeCell ref="T45:W45"/>
    <mergeCell ref="X45:AA45"/>
    <mergeCell ref="AB45:AE45"/>
    <mergeCell ref="AF45:AI45"/>
    <mergeCell ref="L60:O60"/>
    <mergeCell ref="P60:S60"/>
    <mergeCell ref="T60:W60"/>
    <mergeCell ref="X60:AA60"/>
    <mergeCell ref="AB60:AE60"/>
    <mergeCell ref="AF60:AI60"/>
    <mergeCell ref="L46:O46"/>
    <mergeCell ref="L47:O47"/>
    <mergeCell ref="L48:O48"/>
    <mergeCell ref="L49:O49"/>
    <mergeCell ref="L50:O50"/>
    <mergeCell ref="L51:O51"/>
    <mergeCell ref="L52:O52"/>
    <mergeCell ref="L53:O53"/>
    <mergeCell ref="L54:O54"/>
    <mergeCell ref="L55:O55"/>
    <mergeCell ref="L56:O56"/>
    <mergeCell ref="L57:O57"/>
    <mergeCell ref="L64:O64"/>
    <mergeCell ref="P64:S64"/>
    <mergeCell ref="T64:W64"/>
    <mergeCell ref="X64:AA64"/>
    <mergeCell ref="AB64:AE64"/>
    <mergeCell ref="AF64:AI64"/>
    <mergeCell ref="L67:O67"/>
    <mergeCell ref="P67:S67"/>
    <mergeCell ref="T67:W67"/>
    <mergeCell ref="X67:AA67"/>
    <mergeCell ref="AB67:AE67"/>
    <mergeCell ref="AF67:AI67"/>
    <mergeCell ref="L65:O65"/>
    <mergeCell ref="L66:O66"/>
    <mergeCell ref="P65:S65"/>
    <mergeCell ref="T65:W65"/>
    <mergeCell ref="X65:AA65"/>
    <mergeCell ref="AB65:AE65"/>
    <mergeCell ref="AF65:AI65"/>
    <mergeCell ref="P66:S66"/>
    <mergeCell ref="T66:W66"/>
    <mergeCell ref="X66:AA66"/>
    <mergeCell ref="AB66:AE66"/>
    <mergeCell ref="AF66:AI66"/>
    <mergeCell ref="L43:O43"/>
    <mergeCell ref="L44:O44"/>
    <mergeCell ref="P43:S43"/>
    <mergeCell ref="T43:W43"/>
    <mergeCell ref="X43:AA43"/>
    <mergeCell ref="AB43:AE43"/>
    <mergeCell ref="AF43:AI43"/>
    <mergeCell ref="P44:S44"/>
    <mergeCell ref="T44:W44"/>
    <mergeCell ref="X44:AA44"/>
    <mergeCell ref="AB44:AE44"/>
    <mergeCell ref="AF44:AI44"/>
    <mergeCell ref="L58:O58"/>
    <mergeCell ref="L59:O59"/>
    <mergeCell ref="P46:S46"/>
    <mergeCell ref="T46:W46"/>
    <mergeCell ref="X46:AA46"/>
    <mergeCell ref="AB46:AE46"/>
    <mergeCell ref="AF46:AI46"/>
    <mergeCell ref="P47:S47"/>
    <mergeCell ref="T47:W47"/>
    <mergeCell ref="X47:AA47"/>
    <mergeCell ref="AB47:AE47"/>
    <mergeCell ref="AF47:AI47"/>
    <mergeCell ref="P48:S48"/>
    <mergeCell ref="T48:W48"/>
    <mergeCell ref="X48:AA48"/>
    <mergeCell ref="AB48:AE48"/>
    <mergeCell ref="AF48:AI48"/>
    <mergeCell ref="P49:S49"/>
    <mergeCell ref="T49:W49"/>
    <mergeCell ref="X49:AA49"/>
    <mergeCell ref="AB49:AE49"/>
    <mergeCell ref="AF49:AI49"/>
    <mergeCell ref="P50:S50"/>
    <mergeCell ref="T50:W50"/>
    <mergeCell ref="X50:AA50"/>
    <mergeCell ref="AB50:AE50"/>
    <mergeCell ref="AF50:AI50"/>
    <mergeCell ref="P51:S51"/>
    <mergeCell ref="T51:W51"/>
    <mergeCell ref="X51:AA51"/>
    <mergeCell ref="AB51:AE51"/>
    <mergeCell ref="AF51:AI51"/>
    <mergeCell ref="P52:S52"/>
    <mergeCell ref="T52:W52"/>
    <mergeCell ref="X52:AA52"/>
    <mergeCell ref="AB52:AE52"/>
    <mergeCell ref="AF52:AI52"/>
    <mergeCell ref="P53:S53"/>
    <mergeCell ref="T53:W53"/>
    <mergeCell ref="X53:AA53"/>
    <mergeCell ref="AB53:AE53"/>
    <mergeCell ref="AF53:AI53"/>
    <mergeCell ref="P54:S54"/>
    <mergeCell ref="T54:W54"/>
    <mergeCell ref="X54:AA54"/>
    <mergeCell ref="AB54:AE54"/>
    <mergeCell ref="AF54:AI54"/>
    <mergeCell ref="P58:S58"/>
    <mergeCell ref="T58:W58"/>
    <mergeCell ref="X58:AA58"/>
    <mergeCell ref="AB58:AE58"/>
    <mergeCell ref="AF58:AI58"/>
    <mergeCell ref="P55:S55"/>
    <mergeCell ref="T55:W55"/>
    <mergeCell ref="X55:AA55"/>
    <mergeCell ref="AB55:AE55"/>
    <mergeCell ref="AF55:AI55"/>
    <mergeCell ref="P56:S56"/>
    <mergeCell ref="T56:W56"/>
    <mergeCell ref="X56:AA56"/>
    <mergeCell ref="AB56:AE56"/>
    <mergeCell ref="AF56:AI56"/>
    <mergeCell ref="B38:J38"/>
    <mergeCell ref="B39:J39"/>
    <mergeCell ref="L62:O62"/>
    <mergeCell ref="L63:O63"/>
    <mergeCell ref="P61:S61"/>
    <mergeCell ref="T61:W61"/>
    <mergeCell ref="X61:AA61"/>
    <mergeCell ref="AB61:AE61"/>
    <mergeCell ref="AF61:AI61"/>
    <mergeCell ref="P62:S62"/>
    <mergeCell ref="T62:W62"/>
    <mergeCell ref="X62:AA62"/>
    <mergeCell ref="AB62:AE62"/>
    <mergeCell ref="AF62:AI62"/>
    <mergeCell ref="P63:S63"/>
    <mergeCell ref="T63:W63"/>
    <mergeCell ref="X63:AA63"/>
    <mergeCell ref="AB63:AE63"/>
    <mergeCell ref="AF63:AI63"/>
    <mergeCell ref="P57:S57"/>
    <mergeCell ref="T57:W57"/>
    <mergeCell ref="X57:AA57"/>
    <mergeCell ref="AB57:AE57"/>
    <mergeCell ref="AF57:AI57"/>
    <mergeCell ref="V36:AN36"/>
    <mergeCell ref="L39:O39"/>
    <mergeCell ref="L38:O38"/>
    <mergeCell ref="P38:S38"/>
    <mergeCell ref="T38:W38"/>
    <mergeCell ref="X38:AA38"/>
    <mergeCell ref="AB38:AE38"/>
    <mergeCell ref="AF38:AI38"/>
    <mergeCell ref="P39:S39"/>
    <mergeCell ref="T39:W39"/>
    <mergeCell ref="X39:AA39"/>
    <mergeCell ref="AB39:AE39"/>
    <mergeCell ref="AF39:AI39"/>
    <mergeCell ref="AK42:AU48"/>
    <mergeCell ref="AN41:AR41"/>
    <mergeCell ref="A69:G69"/>
    <mergeCell ref="A70:G70"/>
    <mergeCell ref="H69:K69"/>
    <mergeCell ref="L69:O69"/>
    <mergeCell ref="P69:S69"/>
    <mergeCell ref="T69:W69"/>
    <mergeCell ref="X69:AA69"/>
    <mergeCell ref="AB69:AE69"/>
    <mergeCell ref="AF69:AI69"/>
    <mergeCell ref="H70:K70"/>
    <mergeCell ref="L70:O70"/>
    <mergeCell ref="P70:S70"/>
    <mergeCell ref="T70:W70"/>
    <mergeCell ref="X70:AA70"/>
    <mergeCell ref="AB70:AE70"/>
    <mergeCell ref="AF70:AI70"/>
    <mergeCell ref="P59:S59"/>
    <mergeCell ref="T59:W59"/>
    <mergeCell ref="X59:AA59"/>
    <mergeCell ref="AB59:AE59"/>
    <mergeCell ref="AF59:AI59"/>
    <mergeCell ref="L61:O61"/>
  </mergeCells>
  <dataValidations count="1">
    <dataValidation type="decimal" allowBlank="1" showInputMessage="1" showErrorMessage="1" sqref="H10:AQ23 H25:AQ27 H29:AQ30 H33:AQ34 H7:AQ8" xr:uid="{00000000-0002-0000-0100-000000000000}">
      <formula1>-10000000</formula1>
      <formula2>10000000</formula2>
    </dataValidation>
  </dataValidations>
  <pageMargins left="0.27559055118110237" right="0.27559055118110237" top="1.1417322834645669" bottom="0.98425196850393704" header="0.19685039370078741" footer="0.19685039370078741"/>
  <pageSetup paperSize="9" orientation="landscape" r:id="rId1"/>
  <headerFooter>
    <oddHeader xml:space="preserve">&amp;L&amp;"-,Pogrubiony"&amp;10&amp;U
Formularz F4-S+; Prognozy finansowe; wyd. 1 z dn, 01.03.2023 r.&amp;C&amp;G&amp;R
</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62"/>
  <sheetViews>
    <sheetView view="pageLayout" zoomScale="160" zoomScaleNormal="100" zoomScalePageLayoutView="160" workbookViewId="0">
      <selection activeCell="W55" sqref="W55"/>
    </sheetView>
  </sheetViews>
  <sheetFormatPr defaultColWidth="2.85546875" defaultRowHeight="12" x14ac:dyDescent="0.2"/>
  <cols>
    <col min="1" max="1" width="2.85546875" style="1"/>
    <col min="2" max="2" width="2.7109375" style="1" customWidth="1"/>
    <col min="3" max="16384" width="2.85546875" style="1"/>
  </cols>
  <sheetData>
    <row r="1" spans="1:30" x14ac:dyDescent="0.2">
      <c r="C1" s="235" t="s">
        <v>717</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row>
    <row r="2" spans="1:30" ht="3.75" customHeight="1" x14ac:dyDescent="0.2"/>
    <row r="3" spans="1:30" ht="12" customHeight="1" x14ac:dyDescent="0.2">
      <c r="A3" s="137">
        <v>1</v>
      </c>
      <c r="B3" s="137"/>
      <c r="C3" s="149" t="s">
        <v>642</v>
      </c>
      <c r="D3" s="149"/>
      <c r="E3" s="149"/>
      <c r="F3" s="149"/>
      <c r="G3" s="149"/>
      <c r="H3" s="149"/>
      <c r="I3" s="149"/>
      <c r="J3" s="149"/>
      <c r="K3" s="149"/>
      <c r="L3" s="149"/>
      <c r="M3" s="149"/>
      <c r="N3" s="149"/>
      <c r="O3" s="149"/>
      <c r="P3" s="149"/>
      <c r="Q3" s="149"/>
      <c r="R3" s="149"/>
    </row>
    <row r="4" spans="1:30" ht="9.75" customHeight="1" x14ac:dyDescent="0.2">
      <c r="A4" s="34"/>
      <c r="B4" s="34"/>
      <c r="C4" s="34"/>
      <c r="D4" s="34"/>
      <c r="E4" s="34"/>
      <c r="F4" s="34"/>
      <c r="G4" s="34"/>
      <c r="H4" s="34"/>
      <c r="I4" s="34"/>
      <c r="J4" s="34"/>
      <c r="K4" s="194" t="s">
        <v>656</v>
      </c>
      <c r="L4" s="194"/>
      <c r="M4" s="194"/>
      <c r="N4" s="194"/>
      <c r="O4" s="194" t="s">
        <v>645</v>
      </c>
      <c r="P4" s="194"/>
      <c r="Q4" s="194"/>
      <c r="R4" s="194"/>
    </row>
    <row r="5" spans="1:30" ht="9.75" customHeight="1" x14ac:dyDescent="0.2">
      <c r="A5" s="34"/>
      <c r="B5" s="34"/>
      <c r="C5" s="34"/>
      <c r="D5" s="34"/>
      <c r="E5" s="34"/>
      <c r="F5" s="34"/>
      <c r="G5" s="34"/>
      <c r="H5" s="34"/>
      <c r="I5" s="34"/>
      <c r="J5" s="34"/>
      <c r="K5" s="194"/>
      <c r="L5" s="194"/>
      <c r="M5" s="194"/>
      <c r="N5" s="194"/>
      <c r="O5" s="194"/>
      <c r="P5" s="194"/>
      <c r="Q5" s="194"/>
      <c r="R5" s="194"/>
    </row>
    <row r="6" spans="1:30" ht="9.75" customHeight="1" x14ac:dyDescent="0.2">
      <c r="A6" s="34"/>
      <c r="B6" s="34"/>
      <c r="C6" s="34"/>
      <c r="D6" s="34"/>
      <c r="E6" s="34"/>
      <c r="F6" s="34"/>
      <c r="G6" s="34"/>
      <c r="H6" s="34"/>
      <c r="I6" s="34"/>
      <c r="J6" s="34"/>
      <c r="K6" s="194"/>
      <c r="L6" s="194"/>
      <c r="M6" s="194"/>
      <c r="N6" s="194"/>
      <c r="O6" s="194"/>
      <c r="P6" s="194"/>
      <c r="Q6" s="194"/>
      <c r="R6" s="194"/>
    </row>
    <row r="7" spans="1:30" x14ac:dyDescent="0.2">
      <c r="A7" s="34"/>
      <c r="B7" s="215">
        <f>+A3+0.01</f>
        <v>1.01</v>
      </c>
      <c r="C7" s="217"/>
      <c r="D7" s="245" t="s">
        <v>607</v>
      </c>
      <c r="E7" s="245"/>
      <c r="F7" s="245"/>
      <c r="G7" s="245"/>
      <c r="H7" s="245"/>
      <c r="I7" s="245"/>
      <c r="J7" s="245"/>
      <c r="K7" s="245">
        <f>+'Wyliczenia do ratingu'!C2/2</f>
        <v>6</v>
      </c>
      <c r="L7" s="245"/>
      <c r="M7" s="245"/>
      <c r="N7" s="245"/>
      <c r="O7" s="245">
        <f>+'Wyliczenia do ratingu'!D2/2</f>
        <v>0.5</v>
      </c>
      <c r="P7" s="245"/>
      <c r="Q7" s="245"/>
      <c r="R7" s="245"/>
    </row>
    <row r="8" spans="1:30" x14ac:dyDescent="0.2">
      <c r="A8" s="34"/>
      <c r="B8" s="215">
        <f>+B7+0.01</f>
        <v>1.02</v>
      </c>
      <c r="C8" s="217"/>
      <c r="D8" s="245" t="s">
        <v>603</v>
      </c>
      <c r="E8" s="245"/>
      <c r="F8" s="245"/>
      <c r="G8" s="245"/>
      <c r="H8" s="245"/>
      <c r="I8" s="245"/>
      <c r="J8" s="245"/>
      <c r="K8" s="245">
        <f>+'Wyliczenia do ratingu'!C9</f>
        <v>2</v>
      </c>
      <c r="L8" s="245"/>
      <c r="M8" s="245"/>
      <c r="N8" s="245"/>
      <c r="O8" s="245">
        <f ca="1">+'Wyliczenia do ratingu'!D9</f>
        <v>1</v>
      </c>
      <c r="P8" s="245"/>
      <c r="Q8" s="245"/>
      <c r="R8" s="245"/>
    </row>
    <row r="9" spans="1:30" x14ac:dyDescent="0.2">
      <c r="A9" s="34"/>
      <c r="B9" s="137">
        <f>+B8+0.01</f>
        <v>1.03</v>
      </c>
      <c r="C9" s="137"/>
      <c r="D9" s="245" t="s">
        <v>643</v>
      </c>
      <c r="E9" s="245"/>
      <c r="F9" s="245"/>
      <c r="G9" s="245"/>
      <c r="H9" s="245"/>
      <c r="I9" s="245"/>
      <c r="J9" s="245"/>
      <c r="K9" s="245">
        <f>+'Wyliczenia do ratingu'!C16</f>
        <v>4</v>
      </c>
      <c r="L9" s="245"/>
      <c r="M9" s="245"/>
      <c r="N9" s="245"/>
      <c r="O9" s="245">
        <f>+'Wyliczenia do ratingu'!D16</f>
        <v>4</v>
      </c>
      <c r="P9" s="245"/>
      <c r="Q9" s="245"/>
      <c r="R9" s="245"/>
    </row>
    <row r="10" spans="1:30" x14ac:dyDescent="0.2">
      <c r="A10" s="34"/>
      <c r="B10" s="137">
        <f t="shared" ref="B10:B11" si="0">+B9+0.01</f>
        <v>1.04</v>
      </c>
      <c r="C10" s="137"/>
      <c r="D10" s="245" t="s">
        <v>605</v>
      </c>
      <c r="E10" s="245"/>
      <c r="F10" s="245"/>
      <c r="G10" s="245"/>
      <c r="H10" s="245"/>
      <c r="I10" s="245"/>
      <c r="J10" s="245"/>
      <c r="K10" s="245">
        <f>+'Wyliczenia do ratingu'!C17</f>
        <v>4</v>
      </c>
      <c r="L10" s="245"/>
      <c r="M10" s="245"/>
      <c r="N10" s="245"/>
      <c r="O10" s="245">
        <f>+'Wyliczenia do ratingu'!D17</f>
        <v>4</v>
      </c>
      <c r="P10" s="245"/>
      <c r="Q10" s="245"/>
      <c r="R10" s="245"/>
    </row>
    <row r="11" spans="1:30" x14ac:dyDescent="0.2">
      <c r="A11" s="34"/>
      <c r="B11" s="137">
        <f t="shared" si="0"/>
        <v>1.05</v>
      </c>
      <c r="C11" s="137"/>
      <c r="D11" s="245" t="s">
        <v>644</v>
      </c>
      <c r="E11" s="245"/>
      <c r="F11" s="245"/>
      <c r="G11" s="245"/>
      <c r="H11" s="245"/>
      <c r="I11" s="245"/>
      <c r="J11" s="245"/>
      <c r="K11" s="245">
        <v>3.5</v>
      </c>
      <c r="L11" s="245"/>
      <c r="M11" s="245"/>
      <c r="N11" s="245"/>
      <c r="O11" s="245">
        <f>+'Wyliczenia do ratingu'!D18</f>
        <v>0</v>
      </c>
      <c r="P11" s="245"/>
      <c r="Q11" s="245"/>
      <c r="R11" s="245"/>
    </row>
    <row r="12" spans="1:30" x14ac:dyDescent="0.2">
      <c r="A12" s="34"/>
      <c r="B12" s="34"/>
      <c r="C12" s="34"/>
      <c r="D12" s="34"/>
      <c r="E12" s="34"/>
      <c r="F12" s="34"/>
      <c r="G12" s="34"/>
      <c r="H12" s="34"/>
      <c r="I12" s="34"/>
      <c r="J12" s="34"/>
      <c r="K12" s="534">
        <f>SUM(K7:N11)</f>
        <v>19.5</v>
      </c>
      <c r="L12" s="534"/>
      <c r="M12" s="534"/>
      <c r="N12" s="534"/>
      <c r="O12" s="534">
        <f ca="1">SUM(O7:R11)</f>
        <v>9.5</v>
      </c>
      <c r="P12" s="534"/>
      <c r="Q12" s="534"/>
      <c r="R12" s="534"/>
    </row>
    <row r="13" spans="1:30" ht="3.75" customHeight="1" x14ac:dyDescent="0.2"/>
    <row r="14" spans="1:30" ht="12.75" x14ac:dyDescent="0.2">
      <c r="B14" s="334" t="s">
        <v>635</v>
      </c>
      <c r="C14" s="334"/>
      <c r="D14" s="334"/>
      <c r="E14" s="334"/>
      <c r="F14" s="334"/>
      <c r="G14" s="334"/>
      <c r="H14" s="334"/>
      <c r="I14" s="334"/>
      <c r="J14" s="334"/>
      <c r="K14" s="334"/>
      <c r="L14" s="334"/>
      <c r="M14" s="334"/>
      <c r="N14" s="334"/>
      <c r="O14" s="334"/>
      <c r="P14" s="334"/>
      <c r="Q14" s="334"/>
      <c r="R14" s="334"/>
      <c r="S14" s="334"/>
    </row>
    <row r="15" spans="1:30" x14ac:dyDescent="0.2">
      <c r="B15" s="706" t="s">
        <v>636</v>
      </c>
      <c r="C15" s="706"/>
      <c r="D15" s="706"/>
      <c r="E15" s="706"/>
      <c r="F15" s="706"/>
      <c r="G15" s="706"/>
      <c r="H15" s="706"/>
      <c r="I15" s="706"/>
      <c r="J15" s="706"/>
      <c r="K15" s="706"/>
      <c r="L15" s="706"/>
      <c r="M15" s="706"/>
      <c r="N15" s="706"/>
      <c r="O15" s="706"/>
      <c r="P15" s="706"/>
      <c r="R15" s="705" t="s">
        <v>647</v>
      </c>
      <c r="S15" s="705"/>
    </row>
    <row r="16" spans="1:30" x14ac:dyDescent="0.2">
      <c r="B16" s="619" t="s">
        <v>637</v>
      </c>
      <c r="C16" s="619"/>
      <c r="D16" s="619"/>
      <c r="E16" s="619"/>
      <c r="F16" s="619"/>
      <c r="G16" s="619"/>
      <c r="H16" s="619"/>
      <c r="I16" s="619"/>
      <c r="J16" s="619"/>
      <c r="K16" s="619"/>
      <c r="L16" s="619"/>
      <c r="M16" s="619"/>
      <c r="N16" s="619"/>
      <c r="O16" s="619"/>
      <c r="P16" s="619"/>
      <c r="R16" s="701" t="s">
        <v>648</v>
      </c>
      <c r="S16" s="701"/>
    </row>
    <row r="17" spans="1:30" x14ac:dyDescent="0.2">
      <c r="B17" s="619" t="s">
        <v>638</v>
      </c>
      <c r="C17" s="619"/>
      <c r="D17" s="619"/>
      <c r="E17" s="619"/>
      <c r="F17" s="619"/>
      <c r="G17" s="619"/>
      <c r="H17" s="619"/>
      <c r="I17" s="619"/>
      <c r="J17" s="619"/>
      <c r="K17" s="619"/>
      <c r="L17" s="619"/>
      <c r="M17" s="619"/>
      <c r="N17" s="619"/>
      <c r="O17" s="619"/>
      <c r="P17" s="619"/>
      <c r="R17" s="701" t="s">
        <v>649</v>
      </c>
      <c r="S17" s="701"/>
    </row>
    <row r="18" spans="1:30" x14ac:dyDescent="0.2">
      <c r="B18" s="619" t="s">
        <v>639</v>
      </c>
      <c r="C18" s="619"/>
      <c r="D18" s="619"/>
      <c r="E18" s="619"/>
      <c r="F18" s="619"/>
      <c r="G18" s="619"/>
      <c r="H18" s="619"/>
      <c r="I18" s="619"/>
      <c r="J18" s="619"/>
      <c r="K18" s="619"/>
      <c r="L18" s="619"/>
      <c r="M18" s="619"/>
      <c r="N18" s="619"/>
      <c r="O18" s="619"/>
      <c r="P18" s="619"/>
      <c r="R18" s="701" t="s">
        <v>650</v>
      </c>
      <c r="S18" s="701"/>
    </row>
    <row r="19" spans="1:30" x14ac:dyDescent="0.2">
      <c r="B19" s="619" t="s">
        <v>640</v>
      </c>
      <c r="C19" s="619"/>
      <c r="D19" s="619"/>
      <c r="E19" s="619"/>
      <c r="F19" s="619"/>
      <c r="G19" s="619"/>
      <c r="H19" s="619"/>
      <c r="I19" s="619"/>
      <c r="J19" s="619"/>
      <c r="K19" s="619"/>
      <c r="L19" s="619"/>
      <c r="M19" s="619"/>
      <c r="N19" s="619"/>
      <c r="O19" s="619"/>
      <c r="P19" s="619"/>
      <c r="R19" s="701" t="s">
        <v>646</v>
      </c>
      <c r="S19" s="701"/>
    </row>
    <row r="20" spans="1:30" ht="3.75" customHeight="1" x14ac:dyDescent="0.2"/>
    <row r="21" spans="1:30" x14ac:dyDescent="0.2">
      <c r="B21" s="702" t="str">
        <f>"Ocena ratingowa dla przedsiębiorstwa"&amp;" "&amp;'03. Formularz Wniosku '!J14&amp;" "&amp;"wynosi:"</f>
        <v>Ocena ratingowa dla przedsiębiorstwa  wynosi:</v>
      </c>
      <c r="C21" s="702"/>
      <c r="D21" s="702"/>
      <c r="E21" s="702"/>
      <c r="F21" s="702"/>
      <c r="G21" s="702"/>
      <c r="H21" s="702"/>
      <c r="I21" s="702"/>
      <c r="J21" s="702"/>
      <c r="K21" s="702"/>
      <c r="L21" s="702"/>
      <c r="M21" s="702"/>
      <c r="N21" s="702"/>
      <c r="O21" s="702"/>
      <c r="P21" s="702"/>
      <c r="Q21" s="702"/>
      <c r="R21" s="702"/>
    </row>
    <row r="22" spans="1:30" ht="12.75" thickBot="1" x14ac:dyDescent="0.25">
      <c r="B22" s="703"/>
      <c r="C22" s="703"/>
      <c r="D22" s="703"/>
      <c r="E22" s="703"/>
      <c r="F22" s="703"/>
      <c r="G22" s="703"/>
      <c r="H22" s="703"/>
      <c r="I22" s="703"/>
      <c r="J22" s="703"/>
      <c r="K22" s="703"/>
      <c r="L22" s="703"/>
      <c r="M22" s="703"/>
      <c r="N22" s="703"/>
      <c r="O22" s="703"/>
      <c r="P22" s="703"/>
      <c r="Q22" s="703"/>
      <c r="R22" s="703"/>
      <c r="S22" s="704">
        <f ca="1">O12</f>
        <v>9.5</v>
      </c>
      <c r="T22" s="704"/>
      <c r="U22" s="704"/>
    </row>
    <row r="23" spans="1:30" ht="3" customHeight="1" thickTop="1" x14ac:dyDescent="0.2"/>
    <row r="24" spans="1:30" ht="12" customHeight="1" thickBot="1" x14ac:dyDescent="0.25">
      <c r="B24" s="710" t="str">
        <f>"Ocena taka kwalifikuje przedsiębiorstwo do kategorii ratingu:"</f>
        <v>Ocena taka kwalifikuje przedsiębiorstwo do kategorii ratingu:</v>
      </c>
      <c r="C24" s="710"/>
      <c r="D24" s="710"/>
      <c r="E24" s="710"/>
      <c r="F24" s="710"/>
      <c r="G24" s="710"/>
      <c r="H24" s="710"/>
      <c r="I24" s="710"/>
      <c r="J24" s="710"/>
      <c r="K24" s="710"/>
      <c r="L24" s="710"/>
      <c r="M24" s="710"/>
      <c r="N24" s="710"/>
      <c r="O24" s="710"/>
      <c r="P24" s="710"/>
      <c r="Q24" s="709" t="str">
        <f ca="1">IF(S22&lt;=9,"Trudności finansowe",IF(S22&lt;=12,"Niskiego",IF(S22&lt;=15,"Zadowalającego",IF(S22&lt;=18,"Dobrego",IF(S22&lt;=19.5,"Wysokiego")))))</f>
        <v>Niskiego</v>
      </c>
      <c r="R24" s="709"/>
      <c r="S24" s="709"/>
      <c r="T24" s="709"/>
      <c r="U24" s="709"/>
      <c r="V24" s="709"/>
    </row>
    <row r="25" spans="1:30" ht="3.75" customHeight="1" thickTop="1" x14ac:dyDescent="0.2"/>
    <row r="26" spans="1:30" x14ac:dyDescent="0.2">
      <c r="A26" s="137">
        <f>+A3+1</f>
        <v>2</v>
      </c>
      <c r="B26" s="137"/>
      <c r="C26" s="149" t="s">
        <v>651</v>
      </c>
      <c r="D26" s="149"/>
      <c r="E26" s="149"/>
      <c r="F26" s="149"/>
      <c r="G26" s="149"/>
      <c r="H26" s="149"/>
      <c r="I26" s="149"/>
      <c r="J26" s="149"/>
      <c r="K26" s="149"/>
      <c r="L26" s="149"/>
      <c r="M26" s="149"/>
      <c r="N26" s="149"/>
      <c r="O26" s="149"/>
      <c r="P26" s="149"/>
      <c r="Q26" s="149"/>
      <c r="R26" s="149"/>
    </row>
    <row r="27" spans="1:30" ht="3.75" customHeight="1" x14ac:dyDescent="0.2"/>
    <row r="28" spans="1:30" ht="14.25" customHeight="1" x14ac:dyDescent="0.2">
      <c r="D28" s="102"/>
      <c r="E28" s="102"/>
      <c r="F28" s="102"/>
      <c r="G28" s="102"/>
      <c r="H28" s="102"/>
      <c r="I28" s="102"/>
      <c r="J28" s="102"/>
      <c r="K28" s="102"/>
      <c r="L28" s="102"/>
      <c r="M28" s="102"/>
      <c r="N28" s="102"/>
      <c r="O28" s="102"/>
      <c r="P28" s="102"/>
      <c r="Q28" s="102"/>
      <c r="R28" s="102"/>
      <c r="S28" s="102"/>
      <c r="T28" s="102"/>
      <c r="U28" s="102"/>
      <c r="V28" s="102"/>
      <c r="W28" s="102"/>
      <c r="X28" s="441" t="s">
        <v>679</v>
      </c>
      <c r="Y28" s="441"/>
      <c r="Z28" s="441"/>
      <c r="AA28" s="441" t="s">
        <v>654</v>
      </c>
      <c r="AB28" s="441"/>
      <c r="AC28" s="441"/>
      <c r="AD28" s="441"/>
    </row>
    <row r="29" spans="1:30" ht="14.25" customHeight="1" x14ac:dyDescent="0.2">
      <c r="D29" s="245" t="s">
        <v>652</v>
      </c>
      <c r="E29" s="245"/>
      <c r="F29" s="245"/>
      <c r="G29" s="245"/>
      <c r="H29" s="245"/>
      <c r="I29" s="245"/>
      <c r="J29" s="245"/>
      <c r="K29" s="245"/>
      <c r="L29" s="245"/>
      <c r="M29" s="245"/>
      <c r="N29" s="245"/>
      <c r="O29" s="245"/>
      <c r="P29" s="245"/>
      <c r="Q29" s="245"/>
      <c r="R29" s="245" t="s">
        <v>653</v>
      </c>
      <c r="S29" s="245"/>
      <c r="T29" s="245"/>
      <c r="U29" s="245"/>
      <c r="V29" s="245"/>
      <c r="W29" s="475"/>
      <c r="X29" s="441"/>
      <c r="Y29" s="441"/>
      <c r="Z29" s="441"/>
      <c r="AA29" s="441"/>
      <c r="AB29" s="441"/>
      <c r="AC29" s="441"/>
      <c r="AD29" s="441"/>
    </row>
    <row r="30" spans="1:30" x14ac:dyDescent="0.2">
      <c r="B30" s="215">
        <f>+A26+0.01</f>
        <v>2.0099999999999998</v>
      </c>
      <c r="C30" s="216"/>
      <c r="D30" s="225"/>
      <c r="E30" s="225"/>
      <c r="F30" s="225"/>
      <c r="G30" s="225"/>
      <c r="H30" s="225"/>
      <c r="I30" s="225"/>
      <c r="J30" s="225"/>
      <c r="K30" s="225"/>
      <c r="L30" s="225"/>
      <c r="M30" s="225"/>
      <c r="N30" s="225"/>
      <c r="O30" s="225"/>
      <c r="P30" s="225"/>
      <c r="Q30" s="225"/>
      <c r="R30" s="232"/>
      <c r="S30" s="232"/>
      <c r="T30" s="232"/>
      <c r="U30" s="232"/>
      <c r="V30" s="232"/>
      <c r="W30" s="232"/>
      <c r="X30" s="713"/>
      <c r="Y30" s="714"/>
      <c r="Z30" s="715"/>
      <c r="AA30" s="698">
        <f>+R30*X30</f>
        <v>0</v>
      </c>
      <c r="AB30" s="699"/>
      <c r="AC30" s="699"/>
      <c r="AD30" s="700"/>
    </row>
    <row r="31" spans="1:30" x14ac:dyDescent="0.2">
      <c r="B31" s="215">
        <f>+B30+0.01</f>
        <v>2.0199999999999996</v>
      </c>
      <c r="C31" s="216"/>
      <c r="D31" s="225"/>
      <c r="E31" s="225"/>
      <c r="F31" s="225"/>
      <c r="G31" s="225"/>
      <c r="H31" s="225"/>
      <c r="I31" s="225"/>
      <c r="J31" s="225"/>
      <c r="K31" s="225"/>
      <c r="L31" s="225"/>
      <c r="M31" s="225"/>
      <c r="N31" s="225"/>
      <c r="O31" s="225"/>
      <c r="P31" s="225"/>
      <c r="Q31" s="225"/>
      <c r="R31" s="232"/>
      <c r="S31" s="232"/>
      <c r="T31" s="232"/>
      <c r="U31" s="232"/>
      <c r="V31" s="232"/>
      <c r="W31" s="232"/>
      <c r="X31" s="713"/>
      <c r="Y31" s="714"/>
      <c r="Z31" s="715"/>
      <c r="AA31" s="698">
        <f t="shared" ref="AA31:AA36" si="1">+R31*X31</f>
        <v>0</v>
      </c>
      <c r="AB31" s="699"/>
      <c r="AC31" s="699"/>
      <c r="AD31" s="700"/>
    </row>
    <row r="32" spans="1:30" x14ac:dyDescent="0.2">
      <c r="B32" s="215">
        <f t="shared" ref="B32:B36" si="2">+B31+0.01</f>
        <v>2.0299999999999994</v>
      </c>
      <c r="C32" s="216"/>
      <c r="D32" s="225"/>
      <c r="E32" s="225"/>
      <c r="F32" s="225"/>
      <c r="G32" s="225"/>
      <c r="H32" s="225"/>
      <c r="I32" s="225"/>
      <c r="J32" s="225"/>
      <c r="K32" s="225"/>
      <c r="L32" s="225"/>
      <c r="M32" s="225"/>
      <c r="N32" s="225"/>
      <c r="O32" s="225"/>
      <c r="P32" s="225"/>
      <c r="Q32" s="225"/>
      <c r="R32" s="232"/>
      <c r="S32" s="232"/>
      <c r="T32" s="232"/>
      <c r="U32" s="232"/>
      <c r="V32" s="232"/>
      <c r="W32" s="232"/>
      <c r="X32" s="713"/>
      <c r="Y32" s="714"/>
      <c r="Z32" s="715"/>
      <c r="AA32" s="698">
        <f t="shared" si="1"/>
        <v>0</v>
      </c>
      <c r="AB32" s="699"/>
      <c r="AC32" s="699"/>
      <c r="AD32" s="700"/>
    </row>
    <row r="33" spans="2:30" x14ac:dyDescent="0.2">
      <c r="B33" s="215">
        <f t="shared" ref="B33:B34" si="3">+B32+0.01</f>
        <v>2.0399999999999991</v>
      </c>
      <c r="C33" s="216"/>
      <c r="D33" s="225"/>
      <c r="E33" s="225"/>
      <c r="F33" s="225"/>
      <c r="G33" s="225"/>
      <c r="H33" s="225"/>
      <c r="I33" s="225"/>
      <c r="J33" s="225"/>
      <c r="K33" s="225"/>
      <c r="L33" s="225"/>
      <c r="M33" s="225"/>
      <c r="N33" s="225"/>
      <c r="O33" s="225"/>
      <c r="P33" s="225"/>
      <c r="Q33" s="225"/>
      <c r="R33" s="232"/>
      <c r="S33" s="232"/>
      <c r="T33" s="232"/>
      <c r="U33" s="232"/>
      <c r="V33" s="232"/>
      <c r="W33" s="232"/>
      <c r="X33" s="713"/>
      <c r="Y33" s="714"/>
      <c r="Z33" s="715"/>
      <c r="AA33" s="698">
        <f t="shared" si="1"/>
        <v>0</v>
      </c>
      <c r="AB33" s="699"/>
      <c r="AC33" s="699"/>
      <c r="AD33" s="700"/>
    </row>
    <row r="34" spans="2:30" x14ac:dyDescent="0.2">
      <c r="B34" s="215">
        <f t="shared" si="3"/>
        <v>2.0499999999999989</v>
      </c>
      <c r="C34" s="216"/>
      <c r="D34" s="225"/>
      <c r="E34" s="225"/>
      <c r="F34" s="225"/>
      <c r="G34" s="225"/>
      <c r="H34" s="225"/>
      <c r="I34" s="225"/>
      <c r="J34" s="225"/>
      <c r="K34" s="225"/>
      <c r="L34" s="225"/>
      <c r="M34" s="225"/>
      <c r="N34" s="225"/>
      <c r="O34" s="225"/>
      <c r="P34" s="225"/>
      <c r="Q34" s="225"/>
      <c r="R34" s="232"/>
      <c r="S34" s="232"/>
      <c r="T34" s="232"/>
      <c r="U34" s="232"/>
      <c r="V34" s="232"/>
      <c r="W34" s="232"/>
      <c r="X34" s="713"/>
      <c r="Y34" s="714"/>
      <c r="Z34" s="715"/>
      <c r="AA34" s="698">
        <f t="shared" si="1"/>
        <v>0</v>
      </c>
      <c r="AB34" s="699"/>
      <c r="AC34" s="699"/>
      <c r="AD34" s="700"/>
    </row>
    <row r="35" spans="2:30" x14ac:dyDescent="0.2">
      <c r="B35" s="215">
        <f t="shared" ref="B35" si="4">+B34+0.01</f>
        <v>2.0599999999999987</v>
      </c>
      <c r="C35" s="216"/>
      <c r="D35" s="225"/>
      <c r="E35" s="225"/>
      <c r="F35" s="225"/>
      <c r="G35" s="225"/>
      <c r="H35" s="225"/>
      <c r="I35" s="225"/>
      <c r="J35" s="225"/>
      <c r="K35" s="225"/>
      <c r="L35" s="225"/>
      <c r="M35" s="225"/>
      <c r="N35" s="225"/>
      <c r="O35" s="225"/>
      <c r="P35" s="225"/>
      <c r="Q35" s="225"/>
      <c r="R35" s="232"/>
      <c r="S35" s="232"/>
      <c r="T35" s="232"/>
      <c r="U35" s="232"/>
      <c r="V35" s="232"/>
      <c r="W35" s="232"/>
      <c r="X35" s="713"/>
      <c r="Y35" s="714"/>
      <c r="Z35" s="715"/>
      <c r="AA35" s="698">
        <f t="shared" si="1"/>
        <v>0</v>
      </c>
      <c r="AB35" s="699"/>
      <c r="AC35" s="699"/>
      <c r="AD35" s="700"/>
    </row>
    <row r="36" spans="2:30" ht="12.75" thickBot="1" x14ac:dyDescent="0.25">
      <c r="B36" s="180">
        <f t="shared" si="2"/>
        <v>2.0699999999999985</v>
      </c>
      <c r="C36" s="181"/>
      <c r="D36" s="707"/>
      <c r="E36" s="707"/>
      <c r="F36" s="707"/>
      <c r="G36" s="707"/>
      <c r="H36" s="707"/>
      <c r="I36" s="707"/>
      <c r="J36" s="707"/>
      <c r="K36" s="707"/>
      <c r="L36" s="707"/>
      <c r="M36" s="707"/>
      <c r="N36" s="707"/>
      <c r="O36" s="707"/>
      <c r="P36" s="707"/>
      <c r="Q36" s="707"/>
      <c r="R36" s="708"/>
      <c r="S36" s="708"/>
      <c r="T36" s="708"/>
      <c r="U36" s="708"/>
      <c r="V36" s="708"/>
      <c r="W36" s="708"/>
      <c r="X36" s="713"/>
      <c r="Y36" s="714"/>
      <c r="Z36" s="715"/>
      <c r="AA36" s="698">
        <f t="shared" si="1"/>
        <v>0</v>
      </c>
      <c r="AB36" s="699"/>
      <c r="AC36" s="699"/>
      <c r="AD36" s="700"/>
    </row>
    <row r="37" spans="2:30" ht="12.75" thickBot="1" x14ac:dyDescent="0.25">
      <c r="B37" s="716" t="s">
        <v>655</v>
      </c>
      <c r="C37" s="717"/>
      <c r="D37" s="717"/>
      <c r="E37" s="717"/>
      <c r="F37" s="717"/>
      <c r="G37" s="717"/>
      <c r="H37" s="717"/>
      <c r="I37" s="717"/>
      <c r="J37" s="717"/>
      <c r="K37" s="717"/>
      <c r="L37" s="717"/>
      <c r="M37" s="717"/>
      <c r="N37" s="717"/>
      <c r="O37" s="717"/>
      <c r="P37" s="717"/>
      <c r="Q37" s="717"/>
      <c r="R37" s="717"/>
      <c r="S37" s="717"/>
      <c r="T37" s="717"/>
      <c r="U37" s="717"/>
      <c r="V37" s="717"/>
      <c r="W37" s="717"/>
      <c r="X37" s="711">
        <f>SUM(AA30:AD36)</f>
        <v>0</v>
      </c>
      <c r="Y37" s="711"/>
      <c r="Z37" s="711"/>
      <c r="AA37" s="711"/>
      <c r="AB37" s="711"/>
      <c r="AC37" s="711"/>
      <c r="AD37" s="712"/>
    </row>
    <row r="38" spans="2:30" ht="5.25" customHeight="1" x14ac:dyDescent="0.2"/>
    <row r="39" spans="2:30" ht="12.75" x14ac:dyDescent="0.2">
      <c r="B39" s="334" t="s">
        <v>658</v>
      </c>
      <c r="C39" s="334"/>
      <c r="D39" s="334"/>
      <c r="E39" s="334"/>
      <c r="F39" s="334"/>
      <c r="G39" s="334"/>
      <c r="H39" s="334"/>
      <c r="I39" s="334"/>
      <c r="J39" s="334"/>
      <c r="K39" s="334"/>
      <c r="L39" s="334"/>
      <c r="M39" s="334"/>
      <c r="N39" s="334"/>
      <c r="O39" s="334"/>
      <c r="P39" s="334"/>
      <c r="Q39" s="334"/>
      <c r="R39" s="334"/>
      <c r="S39" s="334"/>
    </row>
    <row r="40" spans="2:30" x14ac:dyDescent="0.2">
      <c r="B40" s="706" t="s">
        <v>659</v>
      </c>
      <c r="C40" s="706"/>
      <c r="D40" s="706"/>
      <c r="E40" s="706"/>
      <c r="F40" s="706"/>
      <c r="G40" s="706"/>
      <c r="H40" s="706"/>
      <c r="I40" s="706"/>
      <c r="J40" s="706"/>
      <c r="K40" s="706"/>
      <c r="L40" s="706"/>
      <c r="M40" s="706"/>
      <c r="N40" s="706"/>
      <c r="O40" s="706"/>
      <c r="P40" s="706"/>
      <c r="R40" s="705" t="s">
        <v>660</v>
      </c>
      <c r="S40" s="705"/>
    </row>
    <row r="41" spans="2:30" x14ac:dyDescent="0.2">
      <c r="B41" s="619" t="s">
        <v>661</v>
      </c>
      <c r="C41" s="619"/>
      <c r="D41" s="619"/>
      <c r="E41" s="619"/>
      <c r="F41" s="619"/>
      <c r="G41" s="619"/>
      <c r="H41" s="619"/>
      <c r="I41" s="619"/>
      <c r="J41" s="619"/>
      <c r="K41" s="619"/>
      <c r="L41" s="619"/>
      <c r="M41" s="619"/>
      <c r="N41" s="619"/>
      <c r="O41" s="619"/>
      <c r="P41" s="619"/>
      <c r="R41" s="701" t="s">
        <v>662</v>
      </c>
      <c r="S41" s="701"/>
    </row>
    <row r="42" spans="2:30" x14ac:dyDescent="0.2">
      <c r="B42" s="619" t="s">
        <v>663</v>
      </c>
      <c r="C42" s="619"/>
      <c r="D42" s="619"/>
      <c r="E42" s="619"/>
      <c r="F42" s="619"/>
      <c r="G42" s="619"/>
      <c r="H42" s="619"/>
      <c r="I42" s="619"/>
      <c r="J42" s="619"/>
      <c r="K42" s="619"/>
      <c r="L42" s="619"/>
      <c r="M42" s="619"/>
      <c r="N42" s="619"/>
      <c r="O42" s="619"/>
      <c r="P42" s="619"/>
      <c r="R42" s="701" t="s">
        <v>677</v>
      </c>
      <c r="S42" s="701"/>
    </row>
    <row r="43" spans="2:30" ht="5.25" customHeight="1" x14ac:dyDescent="0.2">
      <c r="B43" s="31"/>
      <c r="C43" s="31"/>
      <c r="D43" s="31"/>
      <c r="E43" s="31"/>
      <c r="F43" s="31"/>
      <c r="G43" s="31"/>
      <c r="H43" s="31"/>
      <c r="I43" s="31"/>
      <c r="J43" s="31"/>
      <c r="K43" s="31"/>
      <c r="L43" s="31"/>
      <c r="M43" s="31"/>
      <c r="N43" s="31"/>
      <c r="O43" s="31"/>
      <c r="P43" s="31"/>
      <c r="R43" s="100"/>
      <c r="S43" s="100"/>
    </row>
    <row r="44" spans="2:30" ht="12.75" thickBot="1" x14ac:dyDescent="0.25">
      <c r="B44" s="718" t="s">
        <v>657</v>
      </c>
      <c r="C44" s="718"/>
      <c r="D44" s="718"/>
      <c r="E44" s="718"/>
      <c r="F44" s="718"/>
      <c r="G44" s="718"/>
      <c r="H44" s="718"/>
      <c r="I44" s="718"/>
      <c r="J44" s="718"/>
      <c r="K44" s="718"/>
      <c r="L44" s="718"/>
      <c r="M44" s="718"/>
      <c r="N44" s="718"/>
      <c r="O44" s="720">
        <f>'03. Formularz Wniosku '!P71</f>
        <v>0</v>
      </c>
      <c r="P44" s="718"/>
      <c r="Q44" s="718"/>
      <c r="R44" s="718"/>
      <c r="S44" s="718"/>
      <c r="T44" s="718"/>
    </row>
    <row r="45" spans="2:30" ht="4.5" customHeight="1" thickTop="1" x14ac:dyDescent="0.2"/>
    <row r="46" spans="2:30" ht="14.25" customHeight="1" thickBot="1" x14ac:dyDescent="0.25">
      <c r="B46" s="721" t="s">
        <v>664</v>
      </c>
      <c r="C46" s="721"/>
      <c r="D46" s="721"/>
      <c r="E46" s="721"/>
      <c r="F46" s="721"/>
      <c r="G46" s="721"/>
      <c r="H46" s="721"/>
      <c r="I46" s="721"/>
      <c r="J46" s="721"/>
      <c r="K46" s="721"/>
      <c r="L46" s="721"/>
      <c r="M46" s="721"/>
      <c r="N46" s="721"/>
      <c r="O46" s="722">
        <f>ROUND(IF(O44=0,0,X37/O44),4)</f>
        <v>0</v>
      </c>
      <c r="P46" s="722"/>
      <c r="Q46" s="722"/>
      <c r="R46" s="722"/>
      <c r="S46" s="722"/>
      <c r="T46" s="722"/>
      <c r="U46" s="718" t="s">
        <v>665</v>
      </c>
      <c r="V46" s="718"/>
      <c r="W46" s="718"/>
      <c r="X46" s="718"/>
      <c r="Y46" s="709" t="str">
        <f>IF(O46&lt;=120%,B42,IF(O46&gt;=150%,B40,B41))</f>
        <v>Niski</v>
      </c>
      <c r="Z46" s="709"/>
      <c r="AA46" s="709"/>
      <c r="AB46" s="709"/>
      <c r="AC46" s="709"/>
    </row>
    <row r="47" spans="2:30" ht="4.5" customHeight="1" thickTop="1" x14ac:dyDescent="0.2"/>
    <row r="48" spans="2:30" ht="13.5" customHeight="1" x14ac:dyDescent="0.2">
      <c r="B48" s="541" t="s">
        <v>666</v>
      </c>
      <c r="C48" s="542"/>
      <c r="D48" s="542"/>
      <c r="E48" s="542"/>
      <c r="F48" s="542"/>
      <c r="G48" s="542"/>
      <c r="H48" s="542"/>
      <c r="I48" s="542"/>
      <c r="J48" s="542"/>
      <c r="K48" s="542"/>
      <c r="L48" s="542"/>
      <c r="M48" s="542"/>
      <c r="N48" s="542"/>
      <c r="O48" s="542"/>
      <c r="P48" s="542"/>
      <c r="Q48" s="542"/>
      <c r="R48" s="542"/>
      <c r="S48" s="543"/>
    </row>
    <row r="49" spans="2:30" ht="13.5" customHeight="1" thickBot="1" x14ac:dyDescent="0.25">
      <c r="B49" s="534" t="s">
        <v>667</v>
      </c>
      <c r="C49" s="534"/>
      <c r="D49" s="534"/>
      <c r="E49" s="534"/>
      <c r="F49" s="534"/>
      <c r="G49" s="534"/>
      <c r="H49" s="534" t="s">
        <v>668</v>
      </c>
      <c r="I49" s="534"/>
      <c r="J49" s="534"/>
      <c r="K49" s="534"/>
      <c r="L49" s="534"/>
      <c r="M49" s="534"/>
      <c r="N49" s="534"/>
      <c r="O49" s="534"/>
      <c r="P49" s="534"/>
      <c r="Q49" s="534"/>
      <c r="R49" s="534"/>
      <c r="S49" s="534"/>
      <c r="U49" s="728" t="s">
        <v>673</v>
      </c>
      <c r="V49" s="728"/>
      <c r="W49" s="728"/>
      <c r="X49" s="728"/>
      <c r="Y49" s="728"/>
      <c r="Z49" s="728"/>
      <c r="AA49" s="728"/>
      <c r="AB49" s="729">
        <v>4.02E-2</v>
      </c>
      <c r="AC49" s="729"/>
      <c r="AD49" s="729"/>
    </row>
    <row r="50" spans="2:30" ht="13.5" customHeight="1" thickBot="1" x14ac:dyDescent="0.25">
      <c r="B50" s="534"/>
      <c r="C50" s="534"/>
      <c r="D50" s="534"/>
      <c r="E50" s="534"/>
      <c r="F50" s="534"/>
      <c r="G50" s="534"/>
      <c r="H50" s="719" t="s">
        <v>659</v>
      </c>
      <c r="I50" s="719"/>
      <c r="J50" s="719"/>
      <c r="K50" s="719"/>
      <c r="L50" s="719" t="s">
        <v>661</v>
      </c>
      <c r="M50" s="719"/>
      <c r="N50" s="719"/>
      <c r="O50" s="719"/>
      <c r="P50" s="719" t="s">
        <v>663</v>
      </c>
      <c r="Q50" s="719"/>
      <c r="R50" s="719"/>
      <c r="S50" s="719"/>
      <c r="U50" s="728" t="s">
        <v>674</v>
      </c>
      <c r="V50" s="728"/>
      <c r="W50" s="728"/>
      <c r="X50" s="728"/>
      <c r="Y50" s="728"/>
      <c r="Z50" s="728"/>
      <c r="AA50" s="728"/>
      <c r="AB50" s="730">
        <f ca="1">AB49+(IF(Y46=B40,IF(S22&lt;=9,H55/10000,IF(S22&lt;=12,H54/10000,IF(S22&lt;=15,H53/10000,IF(S22&lt;=18,H52/10000,H51/10000)))),0)+IF(Y46=B41,IF(S22&lt;=9,L55/10000,IF(S22&lt;=12,L54/10000,IF(S22&lt;=15,L53/10000,IF(S22&lt;=18,L52/10000,L51/10000)))),0)+IF(Y46=B42,IF(S22&lt;=9,P55/10000,IF(S22&lt;=12,P54/10000,IF(S22&lt;=15,P53/10000,IF(S22&lt;=18,P52/10000,P51/10000)))),0))</f>
        <v>0.1052</v>
      </c>
      <c r="AC50" s="730"/>
      <c r="AD50" s="730"/>
    </row>
    <row r="51" spans="2:30" ht="13.5" customHeight="1" thickBot="1" x14ac:dyDescent="0.25">
      <c r="B51" s="534" t="s">
        <v>669</v>
      </c>
      <c r="C51" s="534"/>
      <c r="D51" s="534"/>
      <c r="E51" s="534"/>
      <c r="F51" s="534"/>
      <c r="G51" s="534"/>
      <c r="H51" s="245">
        <v>60</v>
      </c>
      <c r="I51" s="245"/>
      <c r="J51" s="245"/>
      <c r="K51" s="245"/>
      <c r="L51" s="245">
        <v>75</v>
      </c>
      <c r="M51" s="245"/>
      <c r="N51" s="245"/>
      <c r="O51" s="245"/>
      <c r="P51" s="245">
        <v>100</v>
      </c>
      <c r="Q51" s="245"/>
      <c r="R51" s="245"/>
      <c r="S51" s="245"/>
      <c r="U51" s="728" t="s">
        <v>675</v>
      </c>
      <c r="V51" s="728"/>
      <c r="W51" s="728"/>
      <c r="X51" s="728"/>
      <c r="Y51" s="728"/>
      <c r="Z51" s="728"/>
      <c r="AA51" s="728"/>
      <c r="AB51" s="728"/>
      <c r="AC51" s="723">
        <v>6.54E-2</v>
      </c>
      <c r="AD51" s="724"/>
    </row>
    <row r="52" spans="2:30" ht="13.5" customHeight="1" x14ac:dyDescent="0.2">
      <c r="B52" s="534" t="s">
        <v>670</v>
      </c>
      <c r="C52" s="534"/>
      <c r="D52" s="534"/>
      <c r="E52" s="534"/>
      <c r="F52" s="534"/>
      <c r="G52" s="534"/>
      <c r="H52" s="245">
        <f>+L51</f>
        <v>75</v>
      </c>
      <c r="I52" s="245"/>
      <c r="J52" s="245"/>
      <c r="K52" s="245"/>
      <c r="L52" s="245">
        <f>+P51</f>
        <v>100</v>
      </c>
      <c r="M52" s="245"/>
      <c r="N52" s="245"/>
      <c r="O52" s="245"/>
      <c r="P52" s="245">
        <v>220</v>
      </c>
      <c r="Q52" s="245"/>
      <c r="R52" s="245"/>
      <c r="S52" s="245"/>
    </row>
    <row r="53" spans="2:30" ht="13.5" customHeight="1" thickBot="1" x14ac:dyDescent="0.25">
      <c r="B53" s="534" t="s">
        <v>671</v>
      </c>
      <c r="C53" s="534"/>
      <c r="D53" s="534"/>
      <c r="E53" s="534"/>
      <c r="F53" s="534"/>
      <c r="G53" s="534"/>
      <c r="H53" s="245">
        <f t="shared" ref="H53:H55" si="5">+L52</f>
        <v>100</v>
      </c>
      <c r="I53" s="245"/>
      <c r="J53" s="245"/>
      <c r="K53" s="245"/>
      <c r="L53" s="245">
        <f t="shared" ref="L53:L55" si="6">+P52</f>
        <v>220</v>
      </c>
      <c r="M53" s="245"/>
      <c r="N53" s="245"/>
      <c r="O53" s="245"/>
      <c r="P53" s="245">
        <v>400</v>
      </c>
      <c r="Q53" s="245"/>
      <c r="R53" s="245"/>
      <c r="S53" s="245"/>
      <c r="U53" s="725" t="s">
        <v>678</v>
      </c>
      <c r="V53" s="725"/>
      <c r="W53" s="725"/>
      <c r="X53" s="725"/>
      <c r="Y53" s="725"/>
      <c r="Z53" s="725"/>
      <c r="AA53" s="725"/>
      <c r="AB53" s="726">
        <f ca="1">IF(AB50&gt;=AC51,AB50,AC51)</f>
        <v>0.1052</v>
      </c>
      <c r="AC53" s="726"/>
      <c r="AD53" s="726"/>
    </row>
    <row r="54" spans="2:30" ht="13.5" customHeight="1" thickTop="1" x14ac:dyDescent="0.2">
      <c r="B54" s="534" t="s">
        <v>672</v>
      </c>
      <c r="C54" s="534"/>
      <c r="D54" s="534"/>
      <c r="E54" s="534"/>
      <c r="F54" s="534"/>
      <c r="G54" s="534"/>
      <c r="H54" s="245">
        <f t="shared" si="5"/>
        <v>220</v>
      </c>
      <c r="I54" s="245"/>
      <c r="J54" s="245"/>
      <c r="K54" s="245"/>
      <c r="L54" s="245">
        <f t="shared" si="6"/>
        <v>400</v>
      </c>
      <c r="M54" s="245"/>
      <c r="N54" s="245"/>
      <c r="O54" s="245"/>
      <c r="P54" s="245">
        <v>650</v>
      </c>
      <c r="Q54" s="245"/>
      <c r="R54" s="245"/>
      <c r="S54" s="245"/>
    </row>
    <row r="55" spans="2:30" ht="13.5" customHeight="1" x14ac:dyDescent="0.2">
      <c r="B55" s="534" t="s">
        <v>676</v>
      </c>
      <c r="C55" s="534"/>
      <c r="D55" s="534"/>
      <c r="E55" s="534"/>
      <c r="F55" s="534"/>
      <c r="G55" s="534"/>
      <c r="H55" s="245">
        <f t="shared" si="5"/>
        <v>400</v>
      </c>
      <c r="I55" s="245"/>
      <c r="J55" s="245"/>
      <c r="K55" s="245"/>
      <c r="L55" s="245">
        <f t="shared" si="6"/>
        <v>650</v>
      </c>
      <c r="M55" s="245"/>
      <c r="N55" s="245"/>
      <c r="O55" s="245"/>
      <c r="P55" s="245">
        <v>1000</v>
      </c>
      <c r="Q55" s="245"/>
      <c r="R55" s="245"/>
      <c r="S55" s="245"/>
    </row>
    <row r="57" spans="2:30" ht="12" customHeight="1" x14ac:dyDescent="0.2">
      <c r="B57" s="727" t="str">
        <f ca="1">"Biorąc pod uwagę, że Wnioskodawca"&amp;" "&amp;'03. Formularz Wniosku '!J14&amp;" "&amp;"uzyskał ocenę"&amp;IF(S22&lt;=9," CCC lub gorszą",IF(S22&lt;=12," B,",IF(S22&lt;=15," BB,",IF(S22&lt;=18," BBB,"," A lub wyższą,"))))&amp;" "&amp;" jego rating można zaliczyć do kategorii"&amp;" "&amp;Q24&amp;"."&amp;" "&amp;"Przedstawione zabezpieczenia po przeprowadzeniu analizy ich wartości i płynności zostały wycenione na "&amp;X37&amp;" złotych"&amp;" , w związku z czym poziom zabezpieczeń można określić jako"&amp;" "&amp;Y46&amp;"."&amp;" "&amp;"Dlatego też oprocentowanie referencyjne dla tego Przedsiębiorcy wynosi:"&amp;" "&amp;AB50*100&amp;"%."&amp;" Oprocentowanie referencyjne jest"&amp;IF(AB50&gt;AC51," wyższe"," niższe lub równe")&amp;" niż oprocentowanie wynikające z zapisów Regulaminu, w związku z czym oprocentowanie pożyczki udzielanej firmie"&amp;'03. Formularz Wniosku '!J14&amp;" wynosi "&amp;AB53*100&amp;"%."</f>
        <v>Biorąc pod uwagę, że Wnioskodawca  uzyskał ocenę B,  jego rating można zaliczyć do kategorii Niskiego. Przedstawione zabezpieczenia po przeprowadzeniu analizy ich wartości i płynności zostały wycenione na 0 złotych , w związku z czym poziom zabezpieczeń można określić jako Niski. Dlatego też oprocentowanie referencyjne dla tego Przedsiębiorcy wynosi: 10,52%. Oprocentowanie referencyjne jest wyższe niż oprocentowanie wynikające z zapisów Regulaminu, w związku z czym oprocentowanie pożyczki udzielanej firmie wynosi 10,52%.</v>
      </c>
      <c r="C57" s="727"/>
      <c r="D57" s="727"/>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row>
    <row r="58" spans="2:30" x14ac:dyDescent="0.2">
      <c r="B58" s="727"/>
      <c r="C58" s="727"/>
      <c r="D58" s="727"/>
      <c r="E58" s="727"/>
      <c r="F58" s="727"/>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row>
    <row r="59" spans="2:30" x14ac:dyDescent="0.2">
      <c r="B59" s="727"/>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row>
    <row r="60" spans="2:30" x14ac:dyDescent="0.2">
      <c r="B60" s="727"/>
      <c r="C60" s="727"/>
      <c r="D60" s="727"/>
      <c r="E60" s="727"/>
      <c r="F60" s="727"/>
      <c r="G60" s="727"/>
      <c r="H60" s="727"/>
      <c r="I60" s="727"/>
      <c r="J60" s="727"/>
      <c r="K60" s="727"/>
      <c r="L60" s="727"/>
      <c r="M60" s="727"/>
      <c r="N60" s="727"/>
      <c r="O60" s="727"/>
      <c r="P60" s="727"/>
      <c r="Q60" s="727"/>
      <c r="R60" s="727"/>
      <c r="S60" s="727"/>
      <c r="T60" s="727"/>
      <c r="U60" s="727"/>
      <c r="V60" s="727"/>
      <c r="W60" s="727"/>
      <c r="X60" s="727"/>
      <c r="Y60" s="727"/>
      <c r="Z60" s="727"/>
      <c r="AA60" s="727"/>
      <c r="AB60" s="727"/>
      <c r="AC60" s="727"/>
      <c r="AD60" s="727"/>
    </row>
    <row r="61" spans="2:30" x14ac:dyDescent="0.2">
      <c r="B61" s="727"/>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row>
    <row r="62" spans="2:30" x14ac:dyDescent="0.2">
      <c r="B62" s="727"/>
      <c r="C62" s="727"/>
      <c r="D62" s="727"/>
      <c r="E62" s="727"/>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row>
  </sheetData>
  <mergeCells count="133">
    <mergeCell ref="AC51:AD51"/>
    <mergeCell ref="U53:AA53"/>
    <mergeCell ref="AB53:AD53"/>
    <mergeCell ref="B57:AD62"/>
    <mergeCell ref="P55:S55"/>
    <mergeCell ref="B48:S48"/>
    <mergeCell ref="U49:AA49"/>
    <mergeCell ref="AB49:AD49"/>
    <mergeCell ref="AB50:AD50"/>
    <mergeCell ref="U50:AA50"/>
    <mergeCell ref="U51:AB51"/>
    <mergeCell ref="P52:S52"/>
    <mergeCell ref="H53:K53"/>
    <mergeCell ref="L53:O53"/>
    <mergeCell ref="P53:S53"/>
    <mergeCell ref="H54:K54"/>
    <mergeCell ref="L54:O54"/>
    <mergeCell ref="P54:S54"/>
    <mergeCell ref="B52:G52"/>
    <mergeCell ref="B53:G53"/>
    <mergeCell ref="B54:G54"/>
    <mergeCell ref="B55:G55"/>
    <mergeCell ref="H51:K51"/>
    <mergeCell ref="L51:O51"/>
    <mergeCell ref="H52:K52"/>
    <mergeCell ref="L52:O52"/>
    <mergeCell ref="H55:K55"/>
    <mergeCell ref="L55:O55"/>
    <mergeCell ref="P50:S50"/>
    <mergeCell ref="B49:G50"/>
    <mergeCell ref="B51:G51"/>
    <mergeCell ref="P51:S51"/>
    <mergeCell ref="B46:N46"/>
    <mergeCell ref="O46:T46"/>
    <mergeCell ref="U46:X46"/>
    <mergeCell ref="Y46:AC46"/>
    <mergeCell ref="H49:S49"/>
    <mergeCell ref="H50:K50"/>
    <mergeCell ref="L50:O50"/>
    <mergeCell ref="B44:N44"/>
    <mergeCell ref="O44:T44"/>
    <mergeCell ref="B39:S39"/>
    <mergeCell ref="B40:P40"/>
    <mergeCell ref="R40:S40"/>
    <mergeCell ref="B41:P41"/>
    <mergeCell ref="R41:S41"/>
    <mergeCell ref="B42:P42"/>
    <mergeCell ref="R42:S42"/>
    <mergeCell ref="X37:AD37"/>
    <mergeCell ref="AA35:AD35"/>
    <mergeCell ref="AA36:AD36"/>
    <mergeCell ref="R29:W29"/>
    <mergeCell ref="D30:Q30"/>
    <mergeCell ref="R30:W30"/>
    <mergeCell ref="B31:C31"/>
    <mergeCell ref="D31:Q31"/>
    <mergeCell ref="R31:W31"/>
    <mergeCell ref="X28:Z29"/>
    <mergeCell ref="AA28:AD29"/>
    <mergeCell ref="X30:Z30"/>
    <mergeCell ref="X31:Z31"/>
    <mergeCell ref="X32:Z32"/>
    <mergeCell ref="X33:Z33"/>
    <mergeCell ref="X34:Z34"/>
    <mergeCell ref="X35:Z35"/>
    <mergeCell ref="X36:Z36"/>
    <mergeCell ref="AA30:AD30"/>
    <mergeCell ref="AA31:AD31"/>
    <mergeCell ref="B37:W37"/>
    <mergeCell ref="D35:Q35"/>
    <mergeCell ref="R35:W35"/>
    <mergeCell ref="B33:C33"/>
    <mergeCell ref="K12:N12"/>
    <mergeCell ref="O12:R12"/>
    <mergeCell ref="B15:P15"/>
    <mergeCell ref="B16:P16"/>
    <mergeCell ref="B17:P17"/>
    <mergeCell ref="B36:C36"/>
    <mergeCell ref="D36:Q36"/>
    <mergeCell ref="R36:W36"/>
    <mergeCell ref="K11:N11"/>
    <mergeCell ref="B35:C35"/>
    <mergeCell ref="D33:Q33"/>
    <mergeCell ref="R33:W33"/>
    <mergeCell ref="B34:C34"/>
    <mergeCell ref="D34:Q34"/>
    <mergeCell ref="R34:W34"/>
    <mergeCell ref="Q24:V24"/>
    <mergeCell ref="B24:P24"/>
    <mergeCell ref="B19:P19"/>
    <mergeCell ref="AA34:AD34"/>
    <mergeCell ref="B18:P18"/>
    <mergeCell ref="R17:S17"/>
    <mergeCell ref="R18:S18"/>
    <mergeCell ref="R19:S19"/>
    <mergeCell ref="B14:S14"/>
    <mergeCell ref="B21:R22"/>
    <mergeCell ref="S22:U22"/>
    <mergeCell ref="AA32:AD32"/>
    <mergeCell ref="AA33:AD33"/>
    <mergeCell ref="B32:C32"/>
    <mergeCell ref="D32:Q32"/>
    <mergeCell ref="R32:W32"/>
    <mergeCell ref="A26:B26"/>
    <mergeCell ref="C26:R26"/>
    <mergeCell ref="B30:C30"/>
    <mergeCell ref="D29:Q29"/>
    <mergeCell ref="R15:S15"/>
    <mergeCell ref="R16:S16"/>
    <mergeCell ref="C1:AD1"/>
    <mergeCell ref="B7:C7"/>
    <mergeCell ref="A3:B3"/>
    <mergeCell ref="D7:J7"/>
    <mergeCell ref="B8:C8"/>
    <mergeCell ref="D8:J8"/>
    <mergeCell ref="B9:C9"/>
    <mergeCell ref="O11:R11"/>
    <mergeCell ref="D9:J9"/>
    <mergeCell ref="B10:C10"/>
    <mergeCell ref="D10:J10"/>
    <mergeCell ref="B11:C11"/>
    <mergeCell ref="C3:R3"/>
    <mergeCell ref="D11:J11"/>
    <mergeCell ref="K4:N6"/>
    <mergeCell ref="O4:R6"/>
    <mergeCell ref="K7:N7"/>
    <mergeCell ref="O7:R7"/>
    <mergeCell ref="K8:N8"/>
    <mergeCell ref="O8:R8"/>
    <mergeCell ref="K9:N9"/>
    <mergeCell ref="O9:R9"/>
    <mergeCell ref="K10:N10"/>
    <mergeCell ref="O10:R10"/>
  </mergeCells>
  <pageMargins left="0.70866141732283472" right="0.70866141732283472" top="1.3385826771653544" bottom="0.98425196850393704" header="0.19685039370078741" footer="0.19685039370078741"/>
  <pageSetup paperSize="9" orientation="portrait" r:id="rId1"/>
  <headerFooter>
    <oddHeader>&amp;L&amp;"-,Pogrubiony"&amp;10&amp;U
Formularz F2-S+; Procedura wyliczania ratingu; wyd. 1 z dn. 01.03.2023r.&amp;C&amp;G</oddHeader>
    <oddFooter>&amp;C&amp;9Stowarzyszenie "Samorządowe Centrum Przedsiębiorczości i Rozwoju" w Suchej Beskidzkiej
Ul Mickiewicza 175; 34 - 200 Sucha Beskidzka
www.funduszemalopolska.pl;    e-mail: sekretariat@funduszemalopolska.pl
tel:     33 874 11 03,    33 874 13 15 &amp;R&amp;9&amp;P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97"/>
  <sheetViews>
    <sheetView topLeftCell="C1" workbookViewId="0">
      <selection activeCell="H2" sqref="H2:H6"/>
    </sheetView>
  </sheetViews>
  <sheetFormatPr defaultRowHeight="15" x14ac:dyDescent="0.25"/>
  <cols>
    <col min="3" max="4" width="20.7109375" bestFit="1" customWidth="1"/>
    <col min="5" max="5" width="38.140625" bestFit="1" customWidth="1"/>
    <col min="6" max="6" width="12.5703125" bestFit="1" customWidth="1"/>
    <col min="8" max="8" width="13.28515625" bestFit="1" customWidth="1"/>
    <col min="9" max="9" width="39.85546875" bestFit="1" customWidth="1"/>
    <col min="11" max="11" width="15.5703125" bestFit="1" customWidth="1"/>
    <col min="12" max="12" width="15.5703125" customWidth="1"/>
    <col min="13" max="13" width="15.85546875" bestFit="1" customWidth="1"/>
    <col min="14" max="14" width="27" bestFit="1" customWidth="1"/>
    <col min="15" max="16" width="15.140625" bestFit="1" customWidth="1"/>
  </cols>
  <sheetData>
    <row r="1" spans="2:17" x14ac:dyDescent="0.25">
      <c r="B1" t="s">
        <v>11</v>
      </c>
      <c r="C1" t="s">
        <v>12</v>
      </c>
      <c r="D1" t="s">
        <v>13</v>
      </c>
      <c r="E1" t="s">
        <v>58</v>
      </c>
      <c r="F1" t="s">
        <v>686</v>
      </c>
      <c r="G1" t="s">
        <v>689</v>
      </c>
      <c r="H1" t="s">
        <v>693</v>
      </c>
      <c r="I1" t="s">
        <v>716</v>
      </c>
      <c r="K1" t="s">
        <v>252</v>
      </c>
      <c r="M1" s="29">
        <v>6.5500000000000003E-2</v>
      </c>
    </row>
    <row r="2" spans="2:17" x14ac:dyDescent="0.25">
      <c r="C2" t="s">
        <v>52</v>
      </c>
      <c r="D2" t="str">
        <f>+C2</f>
        <v>Kliknij i wybierz z listy</v>
      </c>
      <c r="E2" t="str">
        <f>+D2</f>
        <v>Kliknij i wybierz z listy</v>
      </c>
      <c r="F2" t="s">
        <v>715</v>
      </c>
      <c r="G2" t="s">
        <v>690</v>
      </c>
      <c r="H2" t="s">
        <v>694</v>
      </c>
      <c r="I2" t="s">
        <v>699</v>
      </c>
      <c r="K2" t="s">
        <v>253</v>
      </c>
      <c r="M2">
        <v>12</v>
      </c>
      <c r="N2">
        <f>365/12</f>
        <v>30.416666666666668</v>
      </c>
    </row>
    <row r="3" spans="2:17" x14ac:dyDescent="0.25">
      <c r="B3" t="s">
        <v>8</v>
      </c>
      <c r="C3" t="s">
        <v>14</v>
      </c>
      <c r="D3" t="s">
        <v>15</v>
      </c>
      <c r="E3" t="s">
        <v>61</v>
      </c>
      <c r="F3" t="s">
        <v>687</v>
      </c>
      <c r="G3" t="s">
        <v>691</v>
      </c>
      <c r="H3" t="s">
        <v>695</v>
      </c>
      <c r="I3" t="s">
        <v>700</v>
      </c>
      <c r="K3" s="23" t="s">
        <v>254</v>
      </c>
      <c r="L3" s="23"/>
      <c r="M3" s="24">
        <v>0.05</v>
      </c>
      <c r="O3" t="s">
        <v>255</v>
      </c>
    </row>
    <row r="4" spans="2:17" x14ac:dyDescent="0.25">
      <c r="B4" t="s">
        <v>9</v>
      </c>
      <c r="C4" t="s">
        <v>16</v>
      </c>
      <c r="D4" t="s">
        <v>17</v>
      </c>
      <c r="E4" t="s">
        <v>59</v>
      </c>
      <c r="F4" t="s">
        <v>688</v>
      </c>
      <c r="G4" t="s">
        <v>692</v>
      </c>
      <c r="H4" t="s">
        <v>696</v>
      </c>
      <c r="I4" t="s">
        <v>701</v>
      </c>
      <c r="K4" t="s">
        <v>264</v>
      </c>
      <c r="M4">
        <f>'03. Formularz Wniosku '!V75</f>
        <v>0</v>
      </c>
    </row>
    <row r="5" spans="2:17" x14ac:dyDescent="0.25">
      <c r="C5" t="s">
        <v>18</v>
      </c>
      <c r="D5" t="s">
        <v>19</v>
      </c>
      <c r="E5" t="s">
        <v>60</v>
      </c>
      <c r="G5" t="s">
        <v>172</v>
      </c>
      <c r="H5" t="s">
        <v>697</v>
      </c>
      <c r="I5" t="s">
        <v>702</v>
      </c>
      <c r="K5" t="s">
        <v>256</v>
      </c>
      <c r="M5">
        <f>+'03. Formularz Wniosku '!G75/12</f>
        <v>0</v>
      </c>
    </row>
    <row r="6" spans="2:17" x14ac:dyDescent="0.25">
      <c r="C6" t="s">
        <v>20</v>
      </c>
      <c r="D6" t="s">
        <v>21</v>
      </c>
      <c r="E6" t="s">
        <v>62</v>
      </c>
      <c r="H6" t="s">
        <v>698</v>
      </c>
      <c r="I6" t="s">
        <v>703</v>
      </c>
      <c r="K6" t="s">
        <v>257</v>
      </c>
      <c r="M6" s="25">
        <f>'03. Formularz Wniosku '!P71</f>
        <v>0</v>
      </c>
      <c r="P6" s="26"/>
    </row>
    <row r="7" spans="2:17" x14ac:dyDescent="0.25">
      <c r="B7" t="s">
        <v>8</v>
      </c>
      <c r="C7" t="s">
        <v>22</v>
      </c>
      <c r="D7" t="s">
        <v>23</v>
      </c>
      <c r="E7" t="s">
        <v>63</v>
      </c>
      <c r="I7" t="s">
        <v>704</v>
      </c>
      <c r="K7" t="s">
        <v>258</v>
      </c>
      <c r="M7" s="27" t="e">
        <f>PMT(M$1/M$2,M$2*M$5,-M$6)</f>
        <v>#NUM!</v>
      </c>
    </row>
    <row r="8" spans="2:17" x14ac:dyDescent="0.25">
      <c r="B8" t="s">
        <v>9</v>
      </c>
      <c r="C8" t="s">
        <v>24</v>
      </c>
      <c r="D8" t="s">
        <v>25</v>
      </c>
      <c r="E8" t="s">
        <v>64</v>
      </c>
      <c r="I8" t="s">
        <v>705</v>
      </c>
      <c r="O8" s="27">
        <f>SUM(O11:O94)</f>
        <v>0</v>
      </c>
      <c r="P8" s="27">
        <f ca="1">SUM(P11:P94)</f>
        <v>0</v>
      </c>
    </row>
    <row r="9" spans="2:17" x14ac:dyDescent="0.25">
      <c r="B9" t="s">
        <v>439</v>
      </c>
      <c r="C9" t="s">
        <v>26</v>
      </c>
      <c r="D9" t="s">
        <v>27</v>
      </c>
      <c r="E9" t="s">
        <v>65</v>
      </c>
      <c r="I9" t="s">
        <v>706</v>
      </c>
      <c r="K9" t="s">
        <v>169</v>
      </c>
      <c r="M9" t="s">
        <v>259</v>
      </c>
      <c r="N9" t="s">
        <v>260</v>
      </c>
      <c r="O9" t="s">
        <v>261</v>
      </c>
      <c r="P9" t="s">
        <v>262</v>
      </c>
      <c r="Q9" t="s">
        <v>263</v>
      </c>
    </row>
    <row r="10" spans="2:17" x14ac:dyDescent="0.25">
      <c r="C10" t="s">
        <v>28</v>
      </c>
      <c r="D10" t="s">
        <v>29</v>
      </c>
      <c r="E10" t="s">
        <v>66</v>
      </c>
      <c r="I10" t="s">
        <v>707</v>
      </c>
      <c r="K10" s="28">
        <f ca="1">TODAY()</f>
        <v>44986</v>
      </c>
      <c r="L10" s="28">
        <f ca="1">EOMONTH(K10,0)</f>
        <v>45016</v>
      </c>
      <c r="P10" s="27">
        <f ca="1">M6*M1/365*(L10-K10+5)</f>
        <v>0</v>
      </c>
    </row>
    <row r="11" spans="2:17" x14ac:dyDescent="0.25">
      <c r="C11" t="s">
        <v>30</v>
      </c>
      <c r="D11" t="s">
        <v>31</v>
      </c>
      <c r="E11" t="s">
        <v>67</v>
      </c>
      <c r="I11" t="s">
        <v>708</v>
      </c>
      <c r="K11">
        <v>1</v>
      </c>
      <c r="M11" s="27">
        <f ca="1">IFERROR(O11+P11,"")</f>
        <v>0</v>
      </c>
      <c r="N11" s="27">
        <f>+O11</f>
        <v>0</v>
      </c>
      <c r="O11" s="27">
        <f>IF($M$4&gt;=K11,0,IFERROR(PPMT(Q11/M$2,K11-$M$4,(M$2*M$5)-$M$4,-M$6),0))</f>
        <v>0</v>
      </c>
      <c r="P11" s="27">
        <f ca="1">IF($M$4&gt;=K11,$M$6*Q11/12,IFERROR(IPMT(Q11/M$2,K11-$M$4,(M$5*M$2)-$M$4,-M$6)+$P$10/($M$2*$M$5),0))</f>
        <v>0</v>
      </c>
      <c r="Q11" s="29">
        <f>2.55%+4%</f>
        <v>6.5500000000000003E-2</v>
      </c>
    </row>
    <row r="12" spans="2:17" x14ac:dyDescent="0.25">
      <c r="C12" t="s">
        <v>32</v>
      </c>
      <c r="D12" t="s">
        <v>33</v>
      </c>
      <c r="E12" t="s">
        <v>68</v>
      </c>
      <c r="I12" t="s">
        <v>709</v>
      </c>
      <c r="K12">
        <f>+K11+1</f>
        <v>2</v>
      </c>
      <c r="M12" s="27">
        <f t="shared" ref="M12:M75" ca="1" si="0">IFERROR(O12+P12,"")</f>
        <v>0</v>
      </c>
      <c r="N12" s="27">
        <f>IFERROR(O12+N11,"")</f>
        <v>0</v>
      </c>
      <c r="O12" s="27">
        <f t="shared" ref="O12:O75" si="1">IF($M$4&gt;=K12,0,IFERROR(PPMT(Q12/M$2,K12-$M$4,(M$2*M$5)-$M$4,-M$6),0))</f>
        <v>0</v>
      </c>
      <c r="P12" s="27">
        <f t="shared" ref="P12:P75" ca="1" si="2">IF($M$4&gt;=K12,$M$6*Q12/12,IFERROR(IPMT(Q12/M$2,K12-$M$4,(M$5*M$2)-$M$4,-M$6)+$P$10/($M$2*$M$5),0))</f>
        <v>0</v>
      </c>
      <c r="Q12" s="29">
        <f>+Q11</f>
        <v>6.5500000000000003E-2</v>
      </c>
    </row>
    <row r="13" spans="2:17" x14ac:dyDescent="0.25">
      <c r="C13" t="s">
        <v>34</v>
      </c>
      <c r="D13" t="s">
        <v>35</v>
      </c>
      <c r="E13" t="s">
        <v>69</v>
      </c>
      <c r="I13" t="s">
        <v>710</v>
      </c>
      <c r="K13">
        <f t="shared" ref="K13:K76" si="3">+K12+1</f>
        <v>3</v>
      </c>
      <c r="M13" s="27">
        <f t="shared" ca="1" si="0"/>
        <v>0</v>
      </c>
      <c r="N13" s="27">
        <f t="shared" ref="N13:N76" si="4">IFERROR(O13+N12,"")</f>
        <v>0</v>
      </c>
      <c r="O13" s="27">
        <f t="shared" si="1"/>
        <v>0</v>
      </c>
      <c r="P13" s="27">
        <f t="shared" ca="1" si="2"/>
        <v>0</v>
      </c>
      <c r="Q13" s="29">
        <f t="shared" ref="Q13:Q76" si="5">+Q12</f>
        <v>6.5500000000000003E-2</v>
      </c>
    </row>
    <row r="14" spans="2:17" x14ac:dyDescent="0.25">
      <c r="C14" t="s">
        <v>36</v>
      </c>
      <c r="D14" t="s">
        <v>37</v>
      </c>
      <c r="E14" t="s">
        <v>70</v>
      </c>
      <c r="I14" t="s">
        <v>711</v>
      </c>
      <c r="K14">
        <f t="shared" si="3"/>
        <v>4</v>
      </c>
      <c r="M14" s="27">
        <f t="shared" ca="1" si="0"/>
        <v>0</v>
      </c>
      <c r="N14" s="27">
        <f t="shared" si="4"/>
        <v>0</v>
      </c>
      <c r="O14" s="27">
        <f t="shared" si="1"/>
        <v>0</v>
      </c>
      <c r="P14" s="27">
        <f t="shared" ca="1" si="2"/>
        <v>0</v>
      </c>
      <c r="Q14" s="29">
        <f t="shared" si="5"/>
        <v>6.5500000000000003E-2</v>
      </c>
    </row>
    <row r="15" spans="2:17" x14ac:dyDescent="0.25">
      <c r="C15" t="s">
        <v>38</v>
      </c>
      <c r="D15" t="s">
        <v>39</v>
      </c>
      <c r="I15" t="s">
        <v>712</v>
      </c>
      <c r="K15">
        <f t="shared" si="3"/>
        <v>5</v>
      </c>
      <c r="M15" s="27">
        <f t="shared" ca="1" si="0"/>
        <v>0</v>
      </c>
      <c r="N15" s="27">
        <f t="shared" si="4"/>
        <v>0</v>
      </c>
      <c r="O15" s="27">
        <f t="shared" si="1"/>
        <v>0</v>
      </c>
      <c r="P15" s="27">
        <f t="shared" ca="1" si="2"/>
        <v>0</v>
      </c>
      <c r="Q15" s="29">
        <f t="shared" si="5"/>
        <v>6.5500000000000003E-2</v>
      </c>
    </row>
    <row r="16" spans="2:17" x14ac:dyDescent="0.25">
      <c r="C16" t="s">
        <v>40</v>
      </c>
      <c r="D16" t="s">
        <v>41</v>
      </c>
      <c r="I16" t="s">
        <v>713</v>
      </c>
      <c r="K16">
        <f t="shared" si="3"/>
        <v>6</v>
      </c>
      <c r="M16" s="27">
        <f t="shared" ca="1" si="0"/>
        <v>0</v>
      </c>
      <c r="N16" s="27">
        <f t="shared" si="4"/>
        <v>0</v>
      </c>
      <c r="O16" s="27">
        <f t="shared" si="1"/>
        <v>0</v>
      </c>
      <c r="P16" s="27">
        <f t="shared" ca="1" si="2"/>
        <v>0</v>
      </c>
      <c r="Q16" s="29">
        <f t="shared" si="5"/>
        <v>6.5500000000000003E-2</v>
      </c>
    </row>
    <row r="17" spans="3:17" x14ac:dyDescent="0.25">
      <c r="C17" t="s">
        <v>42</v>
      </c>
      <c r="D17" t="s">
        <v>43</v>
      </c>
      <c r="I17" t="s">
        <v>714</v>
      </c>
      <c r="K17">
        <f t="shared" si="3"/>
        <v>7</v>
      </c>
      <c r="M17" s="27">
        <f t="shared" ca="1" si="0"/>
        <v>0</v>
      </c>
      <c r="N17" s="27">
        <f t="shared" si="4"/>
        <v>0</v>
      </c>
      <c r="O17" s="27">
        <f t="shared" si="1"/>
        <v>0</v>
      </c>
      <c r="P17" s="27">
        <f t="shared" ca="1" si="2"/>
        <v>0</v>
      </c>
      <c r="Q17" s="29">
        <f t="shared" si="5"/>
        <v>6.5500000000000003E-2</v>
      </c>
    </row>
    <row r="18" spans="3:17" x14ac:dyDescent="0.25">
      <c r="C18" t="s">
        <v>44</v>
      </c>
      <c r="D18" t="s">
        <v>45</v>
      </c>
      <c r="K18">
        <f t="shared" si="3"/>
        <v>8</v>
      </c>
      <c r="M18" s="27">
        <f t="shared" ca="1" si="0"/>
        <v>0</v>
      </c>
      <c r="N18" s="27">
        <f t="shared" si="4"/>
        <v>0</v>
      </c>
      <c r="O18" s="27">
        <f t="shared" si="1"/>
        <v>0</v>
      </c>
      <c r="P18" s="27">
        <f t="shared" ca="1" si="2"/>
        <v>0</v>
      </c>
      <c r="Q18" s="29">
        <f t="shared" si="5"/>
        <v>6.5500000000000003E-2</v>
      </c>
    </row>
    <row r="19" spans="3:17" x14ac:dyDescent="0.25">
      <c r="D19" t="s">
        <v>46</v>
      </c>
      <c r="K19">
        <f t="shared" si="3"/>
        <v>9</v>
      </c>
      <c r="M19" s="27">
        <f t="shared" ca="1" si="0"/>
        <v>0</v>
      </c>
      <c r="N19" s="27">
        <f t="shared" si="4"/>
        <v>0</v>
      </c>
      <c r="O19" s="27">
        <f t="shared" si="1"/>
        <v>0</v>
      </c>
      <c r="P19" s="27">
        <f t="shared" ca="1" si="2"/>
        <v>0</v>
      </c>
      <c r="Q19" s="29">
        <f t="shared" si="5"/>
        <v>6.5500000000000003E-2</v>
      </c>
    </row>
    <row r="20" spans="3:17" x14ac:dyDescent="0.25">
      <c r="D20" t="s">
        <v>47</v>
      </c>
      <c r="K20">
        <f t="shared" si="3"/>
        <v>10</v>
      </c>
      <c r="M20" s="27">
        <f t="shared" ca="1" si="0"/>
        <v>0</v>
      </c>
      <c r="N20" s="27">
        <f t="shared" si="4"/>
        <v>0</v>
      </c>
      <c r="O20" s="27">
        <f t="shared" si="1"/>
        <v>0</v>
      </c>
      <c r="P20" s="27">
        <f t="shared" ca="1" si="2"/>
        <v>0</v>
      </c>
      <c r="Q20" s="29">
        <f t="shared" si="5"/>
        <v>6.5500000000000003E-2</v>
      </c>
    </row>
    <row r="21" spans="3:17" x14ac:dyDescent="0.25">
      <c r="D21" t="s">
        <v>48</v>
      </c>
      <c r="K21">
        <f t="shared" si="3"/>
        <v>11</v>
      </c>
      <c r="M21" s="27">
        <f t="shared" ca="1" si="0"/>
        <v>0</v>
      </c>
      <c r="N21" s="27">
        <f t="shared" si="4"/>
        <v>0</v>
      </c>
      <c r="O21" s="27">
        <f t="shared" si="1"/>
        <v>0</v>
      </c>
      <c r="P21" s="27">
        <f t="shared" ca="1" si="2"/>
        <v>0</v>
      </c>
      <c r="Q21" s="29">
        <f t="shared" si="5"/>
        <v>6.5500000000000003E-2</v>
      </c>
    </row>
    <row r="22" spans="3:17" x14ac:dyDescent="0.25">
      <c r="D22" t="s">
        <v>49</v>
      </c>
      <c r="K22">
        <f t="shared" si="3"/>
        <v>12</v>
      </c>
      <c r="M22" s="27">
        <f t="shared" ca="1" si="0"/>
        <v>0</v>
      </c>
      <c r="N22" s="27">
        <f t="shared" si="4"/>
        <v>0</v>
      </c>
      <c r="O22" s="27">
        <f t="shared" si="1"/>
        <v>0</v>
      </c>
      <c r="P22" s="27">
        <f t="shared" ca="1" si="2"/>
        <v>0</v>
      </c>
      <c r="Q22" s="29">
        <f t="shared" si="5"/>
        <v>6.5500000000000003E-2</v>
      </c>
    </row>
    <row r="23" spans="3:17" x14ac:dyDescent="0.25">
      <c r="D23" t="s">
        <v>50</v>
      </c>
      <c r="K23">
        <f t="shared" si="3"/>
        <v>13</v>
      </c>
      <c r="M23" s="27">
        <f t="shared" ca="1" si="0"/>
        <v>0</v>
      </c>
      <c r="N23" s="27">
        <f t="shared" si="4"/>
        <v>0</v>
      </c>
      <c r="O23" s="27">
        <f t="shared" si="1"/>
        <v>0</v>
      </c>
      <c r="P23" s="27">
        <f t="shared" ca="1" si="2"/>
        <v>0</v>
      </c>
      <c r="Q23" s="29">
        <f t="shared" si="5"/>
        <v>6.5500000000000003E-2</v>
      </c>
    </row>
    <row r="24" spans="3:17" x14ac:dyDescent="0.25">
      <c r="D24" t="s">
        <v>51</v>
      </c>
      <c r="K24">
        <f t="shared" si="3"/>
        <v>14</v>
      </c>
      <c r="M24" s="27">
        <f t="shared" ca="1" si="0"/>
        <v>0</v>
      </c>
      <c r="N24" s="27">
        <f t="shared" si="4"/>
        <v>0</v>
      </c>
      <c r="O24" s="27">
        <f t="shared" si="1"/>
        <v>0</v>
      </c>
      <c r="P24" s="27">
        <f t="shared" ca="1" si="2"/>
        <v>0</v>
      </c>
      <c r="Q24" s="29">
        <f t="shared" si="5"/>
        <v>6.5500000000000003E-2</v>
      </c>
    </row>
    <row r="25" spans="3:17" x14ac:dyDescent="0.25">
      <c r="K25">
        <f t="shared" si="3"/>
        <v>15</v>
      </c>
      <c r="M25" s="27">
        <f t="shared" ca="1" si="0"/>
        <v>0</v>
      </c>
      <c r="N25" s="27">
        <f t="shared" si="4"/>
        <v>0</v>
      </c>
      <c r="O25" s="27">
        <f t="shared" si="1"/>
        <v>0</v>
      </c>
      <c r="P25" s="27">
        <f t="shared" ca="1" si="2"/>
        <v>0</v>
      </c>
      <c r="Q25" s="29">
        <f t="shared" si="5"/>
        <v>6.5500000000000003E-2</v>
      </c>
    </row>
    <row r="26" spans="3:17" x14ac:dyDescent="0.25">
      <c r="K26">
        <f t="shared" si="3"/>
        <v>16</v>
      </c>
      <c r="M26" s="27">
        <f t="shared" ca="1" si="0"/>
        <v>0</v>
      </c>
      <c r="N26" s="27">
        <f t="shared" si="4"/>
        <v>0</v>
      </c>
      <c r="O26" s="27">
        <f t="shared" si="1"/>
        <v>0</v>
      </c>
      <c r="P26" s="27">
        <f t="shared" ca="1" si="2"/>
        <v>0</v>
      </c>
      <c r="Q26" s="29">
        <f t="shared" si="5"/>
        <v>6.5500000000000003E-2</v>
      </c>
    </row>
    <row r="27" spans="3:17" x14ac:dyDescent="0.25">
      <c r="K27">
        <f t="shared" si="3"/>
        <v>17</v>
      </c>
      <c r="M27" s="27">
        <f t="shared" ca="1" si="0"/>
        <v>0</v>
      </c>
      <c r="N27" s="27">
        <f t="shared" si="4"/>
        <v>0</v>
      </c>
      <c r="O27" s="27">
        <f t="shared" si="1"/>
        <v>0</v>
      </c>
      <c r="P27" s="27">
        <f t="shared" ca="1" si="2"/>
        <v>0</v>
      </c>
      <c r="Q27" s="29">
        <f t="shared" si="5"/>
        <v>6.5500000000000003E-2</v>
      </c>
    </row>
    <row r="28" spans="3:17" x14ac:dyDescent="0.25">
      <c r="K28">
        <f t="shared" si="3"/>
        <v>18</v>
      </c>
      <c r="M28" s="27">
        <f t="shared" ca="1" si="0"/>
        <v>0</v>
      </c>
      <c r="N28" s="27">
        <f t="shared" si="4"/>
        <v>0</v>
      </c>
      <c r="O28" s="27">
        <f t="shared" si="1"/>
        <v>0</v>
      </c>
      <c r="P28" s="27">
        <f t="shared" ca="1" si="2"/>
        <v>0</v>
      </c>
      <c r="Q28" s="29">
        <f t="shared" si="5"/>
        <v>6.5500000000000003E-2</v>
      </c>
    </row>
    <row r="29" spans="3:17" x14ac:dyDescent="0.25">
      <c r="C29" t="s">
        <v>680</v>
      </c>
      <c r="D29" s="28">
        <f>'Arkusz oceny wniosku'!K5</f>
        <v>44681</v>
      </c>
      <c r="K29">
        <f t="shared" si="3"/>
        <v>19</v>
      </c>
      <c r="M29" s="27">
        <f t="shared" ca="1" si="0"/>
        <v>0</v>
      </c>
      <c r="N29" s="27">
        <f t="shared" si="4"/>
        <v>0</v>
      </c>
      <c r="O29" s="27">
        <f t="shared" si="1"/>
        <v>0</v>
      </c>
      <c r="P29" s="27">
        <f t="shared" ca="1" si="2"/>
        <v>0</v>
      </c>
      <c r="Q29" s="29">
        <f t="shared" si="5"/>
        <v>6.5500000000000003E-2</v>
      </c>
    </row>
    <row r="30" spans="3:17" x14ac:dyDescent="0.25">
      <c r="C30" t="s">
        <v>437</v>
      </c>
      <c r="D30" s="95" t="str">
        <f>'03. Formularz Wniosku '!AA61&amp;'03. Formularz Wniosku '!AB61&amp;'03. Formularz Wniosku '!AC61&amp;'03. Formularz Wniosku '!AD61&amp;'03. Formularz Wniosku '!Z61&amp;'03. Formularz Wniosku '!X61&amp;'03. Formularz Wniosku '!Y61&amp;'03. Formularz Wniosku '!W61&amp;'03. Formularz Wniosku '!U61&amp;'03. Formularz Wniosku '!V61</f>
        <v>rrrr-mm-dd</v>
      </c>
      <c r="K30">
        <f t="shared" si="3"/>
        <v>20</v>
      </c>
      <c r="M30" s="27">
        <f t="shared" ca="1" si="0"/>
        <v>0</v>
      </c>
      <c r="N30" s="27">
        <f t="shared" si="4"/>
        <v>0</v>
      </c>
      <c r="O30" s="27">
        <f t="shared" si="1"/>
        <v>0</v>
      </c>
      <c r="P30" s="27">
        <f t="shared" ca="1" si="2"/>
        <v>0</v>
      </c>
      <c r="Q30" s="29">
        <f t="shared" si="5"/>
        <v>6.5500000000000003E-2</v>
      </c>
    </row>
    <row r="31" spans="3:17" x14ac:dyDescent="0.25">
      <c r="K31">
        <f t="shared" si="3"/>
        <v>21</v>
      </c>
      <c r="M31" s="27">
        <f t="shared" ca="1" si="0"/>
        <v>0</v>
      </c>
      <c r="N31" s="27">
        <f t="shared" si="4"/>
        <v>0</v>
      </c>
      <c r="O31" s="27">
        <f t="shared" si="1"/>
        <v>0</v>
      </c>
      <c r="P31" s="27">
        <f t="shared" ca="1" si="2"/>
        <v>0</v>
      </c>
      <c r="Q31" s="29">
        <f t="shared" si="5"/>
        <v>6.5500000000000003E-2</v>
      </c>
    </row>
    <row r="32" spans="3:17" x14ac:dyDescent="0.25">
      <c r="D32" s="94">
        <f>IF('03. Formularz Wniosku '!AD61="r",0,D29-D30)</f>
        <v>0</v>
      </c>
      <c r="E32">
        <f>+D32/30</f>
        <v>0</v>
      </c>
      <c r="K32">
        <f t="shared" si="3"/>
        <v>22</v>
      </c>
      <c r="M32" s="27">
        <f t="shared" ca="1" si="0"/>
        <v>0</v>
      </c>
      <c r="N32" s="27">
        <f t="shared" si="4"/>
        <v>0</v>
      </c>
      <c r="O32" s="27">
        <f t="shared" si="1"/>
        <v>0</v>
      </c>
      <c r="P32" s="27">
        <f t="shared" ca="1" si="2"/>
        <v>0</v>
      </c>
      <c r="Q32" s="29">
        <f t="shared" si="5"/>
        <v>6.5500000000000003E-2</v>
      </c>
    </row>
    <row r="33" spans="4:17" x14ac:dyDescent="0.25">
      <c r="D33">
        <f>ROUND(D32/365,2)</f>
        <v>0</v>
      </c>
      <c r="K33">
        <f t="shared" si="3"/>
        <v>23</v>
      </c>
      <c r="M33" s="27">
        <f t="shared" ca="1" si="0"/>
        <v>0</v>
      </c>
      <c r="N33" s="27">
        <f t="shared" si="4"/>
        <v>0</v>
      </c>
      <c r="O33" s="27">
        <f t="shared" si="1"/>
        <v>0</v>
      </c>
      <c r="P33" s="27">
        <f t="shared" ca="1" si="2"/>
        <v>0</v>
      </c>
      <c r="Q33" s="29">
        <f t="shared" si="5"/>
        <v>6.5500000000000003E-2</v>
      </c>
    </row>
    <row r="34" spans="4:17" x14ac:dyDescent="0.25">
      <c r="K34">
        <f t="shared" si="3"/>
        <v>24</v>
      </c>
      <c r="M34" s="27">
        <f t="shared" ca="1" si="0"/>
        <v>0</v>
      </c>
      <c r="N34" s="27">
        <f t="shared" si="4"/>
        <v>0</v>
      </c>
      <c r="O34" s="27">
        <f t="shared" si="1"/>
        <v>0</v>
      </c>
      <c r="P34" s="27">
        <f t="shared" ca="1" si="2"/>
        <v>0</v>
      </c>
      <c r="Q34" s="29">
        <f t="shared" si="5"/>
        <v>6.5500000000000003E-2</v>
      </c>
    </row>
    <row r="35" spans="4:17" x14ac:dyDescent="0.25">
      <c r="K35">
        <f t="shared" si="3"/>
        <v>25</v>
      </c>
      <c r="M35" s="27">
        <f t="shared" ca="1" si="0"/>
        <v>0</v>
      </c>
      <c r="N35" s="27">
        <f t="shared" si="4"/>
        <v>0</v>
      </c>
      <c r="O35" s="27">
        <f t="shared" si="1"/>
        <v>0</v>
      </c>
      <c r="P35" s="27">
        <f t="shared" ca="1" si="2"/>
        <v>0</v>
      </c>
      <c r="Q35" s="29">
        <f t="shared" si="5"/>
        <v>6.5500000000000003E-2</v>
      </c>
    </row>
    <row r="36" spans="4:17" x14ac:dyDescent="0.25">
      <c r="K36">
        <f t="shared" si="3"/>
        <v>26</v>
      </c>
      <c r="M36" s="27">
        <f t="shared" ca="1" si="0"/>
        <v>0</v>
      </c>
      <c r="N36" s="27">
        <f t="shared" si="4"/>
        <v>0</v>
      </c>
      <c r="O36" s="27">
        <f t="shared" si="1"/>
        <v>0</v>
      </c>
      <c r="P36" s="27">
        <f t="shared" ca="1" si="2"/>
        <v>0</v>
      </c>
      <c r="Q36" s="29">
        <f t="shared" si="5"/>
        <v>6.5500000000000003E-2</v>
      </c>
    </row>
    <row r="37" spans="4:17" x14ac:dyDescent="0.25">
      <c r="K37">
        <f t="shared" si="3"/>
        <v>27</v>
      </c>
      <c r="M37" s="27">
        <f t="shared" ca="1" si="0"/>
        <v>0</v>
      </c>
      <c r="N37" s="27">
        <f t="shared" si="4"/>
        <v>0</v>
      </c>
      <c r="O37" s="27">
        <f t="shared" si="1"/>
        <v>0</v>
      </c>
      <c r="P37" s="27">
        <f t="shared" ca="1" si="2"/>
        <v>0</v>
      </c>
      <c r="Q37" s="29">
        <f t="shared" si="5"/>
        <v>6.5500000000000003E-2</v>
      </c>
    </row>
    <row r="38" spans="4:17" x14ac:dyDescent="0.25">
      <c r="K38">
        <f t="shared" si="3"/>
        <v>28</v>
      </c>
      <c r="M38" s="27">
        <f t="shared" ca="1" si="0"/>
        <v>0</v>
      </c>
      <c r="N38" s="27">
        <f t="shared" si="4"/>
        <v>0</v>
      </c>
      <c r="O38" s="27">
        <f t="shared" si="1"/>
        <v>0</v>
      </c>
      <c r="P38" s="27">
        <f t="shared" ca="1" si="2"/>
        <v>0</v>
      </c>
      <c r="Q38" s="29">
        <f t="shared" si="5"/>
        <v>6.5500000000000003E-2</v>
      </c>
    </row>
    <row r="39" spans="4:17" x14ac:dyDescent="0.25">
      <c r="K39">
        <f t="shared" si="3"/>
        <v>29</v>
      </c>
      <c r="M39" s="27">
        <f t="shared" ca="1" si="0"/>
        <v>0</v>
      </c>
      <c r="N39" s="27">
        <f t="shared" si="4"/>
        <v>0</v>
      </c>
      <c r="O39" s="27">
        <f t="shared" si="1"/>
        <v>0</v>
      </c>
      <c r="P39" s="27">
        <f t="shared" ca="1" si="2"/>
        <v>0</v>
      </c>
      <c r="Q39" s="29">
        <f t="shared" si="5"/>
        <v>6.5500000000000003E-2</v>
      </c>
    </row>
    <row r="40" spans="4:17" x14ac:dyDescent="0.25">
      <c r="K40">
        <f t="shared" si="3"/>
        <v>30</v>
      </c>
      <c r="M40" s="27">
        <f t="shared" ca="1" si="0"/>
        <v>0</v>
      </c>
      <c r="N40" s="27">
        <f t="shared" si="4"/>
        <v>0</v>
      </c>
      <c r="O40" s="27">
        <f t="shared" si="1"/>
        <v>0</v>
      </c>
      <c r="P40" s="27">
        <f t="shared" ca="1" si="2"/>
        <v>0</v>
      </c>
      <c r="Q40" s="29">
        <f t="shared" si="5"/>
        <v>6.5500000000000003E-2</v>
      </c>
    </row>
    <row r="41" spans="4:17" x14ac:dyDescent="0.25">
      <c r="K41">
        <f t="shared" si="3"/>
        <v>31</v>
      </c>
      <c r="M41" s="27">
        <f t="shared" ca="1" si="0"/>
        <v>0</v>
      </c>
      <c r="N41" s="27">
        <f t="shared" si="4"/>
        <v>0</v>
      </c>
      <c r="O41" s="27">
        <f t="shared" si="1"/>
        <v>0</v>
      </c>
      <c r="P41" s="27">
        <f t="shared" ca="1" si="2"/>
        <v>0</v>
      </c>
      <c r="Q41" s="29">
        <f t="shared" si="5"/>
        <v>6.5500000000000003E-2</v>
      </c>
    </row>
    <row r="42" spans="4:17" x14ac:dyDescent="0.25">
      <c r="K42">
        <f t="shared" si="3"/>
        <v>32</v>
      </c>
      <c r="M42" s="27">
        <f t="shared" ca="1" si="0"/>
        <v>0</v>
      </c>
      <c r="N42" s="27">
        <f t="shared" si="4"/>
        <v>0</v>
      </c>
      <c r="O42" s="27">
        <f t="shared" si="1"/>
        <v>0</v>
      </c>
      <c r="P42" s="27">
        <f t="shared" ca="1" si="2"/>
        <v>0</v>
      </c>
      <c r="Q42" s="29">
        <f t="shared" si="5"/>
        <v>6.5500000000000003E-2</v>
      </c>
    </row>
    <row r="43" spans="4:17" x14ac:dyDescent="0.25">
      <c r="K43">
        <f t="shared" si="3"/>
        <v>33</v>
      </c>
      <c r="M43" s="27">
        <f t="shared" ca="1" si="0"/>
        <v>0</v>
      </c>
      <c r="N43" s="27">
        <f t="shared" si="4"/>
        <v>0</v>
      </c>
      <c r="O43" s="27">
        <f t="shared" si="1"/>
        <v>0</v>
      </c>
      <c r="P43" s="27">
        <f t="shared" ca="1" si="2"/>
        <v>0</v>
      </c>
      <c r="Q43" s="29">
        <f t="shared" si="5"/>
        <v>6.5500000000000003E-2</v>
      </c>
    </row>
    <row r="44" spans="4:17" x14ac:dyDescent="0.25">
      <c r="K44">
        <f t="shared" si="3"/>
        <v>34</v>
      </c>
      <c r="M44" s="27">
        <f t="shared" ca="1" si="0"/>
        <v>0</v>
      </c>
      <c r="N44" s="27">
        <f t="shared" si="4"/>
        <v>0</v>
      </c>
      <c r="O44" s="27">
        <f t="shared" si="1"/>
        <v>0</v>
      </c>
      <c r="P44" s="27">
        <f t="shared" ca="1" si="2"/>
        <v>0</v>
      </c>
      <c r="Q44" s="29">
        <f t="shared" si="5"/>
        <v>6.5500000000000003E-2</v>
      </c>
    </row>
    <row r="45" spans="4:17" x14ac:dyDescent="0.25">
      <c r="K45">
        <f t="shared" si="3"/>
        <v>35</v>
      </c>
      <c r="M45" s="27">
        <f t="shared" ca="1" si="0"/>
        <v>0</v>
      </c>
      <c r="N45" s="27">
        <f t="shared" si="4"/>
        <v>0</v>
      </c>
      <c r="O45" s="27">
        <f t="shared" si="1"/>
        <v>0</v>
      </c>
      <c r="P45" s="27">
        <f t="shared" ca="1" si="2"/>
        <v>0</v>
      </c>
      <c r="Q45" s="29">
        <f t="shared" si="5"/>
        <v>6.5500000000000003E-2</v>
      </c>
    </row>
    <row r="46" spans="4:17" x14ac:dyDescent="0.25">
      <c r="K46">
        <f t="shared" si="3"/>
        <v>36</v>
      </c>
      <c r="M46" s="27">
        <f t="shared" ca="1" si="0"/>
        <v>0</v>
      </c>
      <c r="N46" s="27">
        <f t="shared" si="4"/>
        <v>0</v>
      </c>
      <c r="O46" s="27">
        <f t="shared" si="1"/>
        <v>0</v>
      </c>
      <c r="P46" s="27">
        <f t="shared" ca="1" si="2"/>
        <v>0</v>
      </c>
      <c r="Q46" s="29">
        <f t="shared" si="5"/>
        <v>6.5500000000000003E-2</v>
      </c>
    </row>
    <row r="47" spans="4:17" x14ac:dyDescent="0.25">
      <c r="K47">
        <f t="shared" si="3"/>
        <v>37</v>
      </c>
      <c r="M47" s="27">
        <f t="shared" ca="1" si="0"/>
        <v>0</v>
      </c>
      <c r="N47" s="27">
        <f t="shared" si="4"/>
        <v>0</v>
      </c>
      <c r="O47" s="27">
        <f t="shared" si="1"/>
        <v>0</v>
      </c>
      <c r="P47" s="27">
        <f t="shared" ca="1" si="2"/>
        <v>0</v>
      </c>
      <c r="Q47" s="29">
        <f t="shared" si="5"/>
        <v>6.5500000000000003E-2</v>
      </c>
    </row>
    <row r="48" spans="4:17" x14ac:dyDescent="0.25">
      <c r="K48">
        <f t="shared" si="3"/>
        <v>38</v>
      </c>
      <c r="M48" s="27">
        <f t="shared" ca="1" si="0"/>
        <v>0</v>
      </c>
      <c r="N48" s="27">
        <f t="shared" si="4"/>
        <v>0</v>
      </c>
      <c r="O48" s="27">
        <f t="shared" si="1"/>
        <v>0</v>
      </c>
      <c r="P48" s="27">
        <f t="shared" ca="1" si="2"/>
        <v>0</v>
      </c>
      <c r="Q48" s="29">
        <f t="shared" si="5"/>
        <v>6.5500000000000003E-2</v>
      </c>
    </row>
    <row r="49" spans="11:17" x14ac:dyDescent="0.25">
      <c r="K49">
        <f t="shared" si="3"/>
        <v>39</v>
      </c>
      <c r="M49" s="27">
        <f t="shared" ca="1" si="0"/>
        <v>0</v>
      </c>
      <c r="N49" s="27">
        <f t="shared" si="4"/>
        <v>0</v>
      </c>
      <c r="O49" s="27">
        <f t="shared" si="1"/>
        <v>0</v>
      </c>
      <c r="P49" s="27">
        <f t="shared" ca="1" si="2"/>
        <v>0</v>
      </c>
      <c r="Q49" s="29">
        <f t="shared" si="5"/>
        <v>6.5500000000000003E-2</v>
      </c>
    </row>
    <row r="50" spans="11:17" x14ac:dyDescent="0.25">
      <c r="K50">
        <f t="shared" si="3"/>
        <v>40</v>
      </c>
      <c r="M50" s="27">
        <f t="shared" ca="1" si="0"/>
        <v>0</v>
      </c>
      <c r="N50" s="27">
        <f t="shared" si="4"/>
        <v>0</v>
      </c>
      <c r="O50" s="27">
        <f t="shared" si="1"/>
        <v>0</v>
      </c>
      <c r="P50" s="27">
        <f t="shared" ca="1" si="2"/>
        <v>0</v>
      </c>
      <c r="Q50" s="29">
        <f t="shared" si="5"/>
        <v>6.5500000000000003E-2</v>
      </c>
    </row>
    <row r="51" spans="11:17" x14ac:dyDescent="0.25">
      <c r="K51">
        <f t="shared" si="3"/>
        <v>41</v>
      </c>
      <c r="M51" s="27">
        <f t="shared" ca="1" si="0"/>
        <v>0</v>
      </c>
      <c r="N51" s="27">
        <f t="shared" si="4"/>
        <v>0</v>
      </c>
      <c r="O51" s="27">
        <f t="shared" si="1"/>
        <v>0</v>
      </c>
      <c r="P51" s="27">
        <f t="shared" ca="1" si="2"/>
        <v>0</v>
      </c>
      <c r="Q51" s="29">
        <f t="shared" si="5"/>
        <v>6.5500000000000003E-2</v>
      </c>
    </row>
    <row r="52" spans="11:17" x14ac:dyDescent="0.25">
      <c r="K52">
        <f t="shared" si="3"/>
        <v>42</v>
      </c>
      <c r="M52" s="27">
        <f t="shared" ca="1" si="0"/>
        <v>0</v>
      </c>
      <c r="N52" s="27">
        <f t="shared" si="4"/>
        <v>0</v>
      </c>
      <c r="O52" s="27">
        <f t="shared" si="1"/>
        <v>0</v>
      </c>
      <c r="P52" s="27">
        <f t="shared" ca="1" si="2"/>
        <v>0</v>
      </c>
      <c r="Q52" s="29">
        <f t="shared" si="5"/>
        <v>6.5500000000000003E-2</v>
      </c>
    </row>
    <row r="53" spans="11:17" x14ac:dyDescent="0.25">
      <c r="K53">
        <f t="shared" si="3"/>
        <v>43</v>
      </c>
      <c r="M53" s="27">
        <f t="shared" ca="1" si="0"/>
        <v>0</v>
      </c>
      <c r="N53" s="27">
        <f t="shared" si="4"/>
        <v>0</v>
      </c>
      <c r="O53" s="27">
        <f t="shared" si="1"/>
        <v>0</v>
      </c>
      <c r="P53" s="27">
        <f t="shared" ca="1" si="2"/>
        <v>0</v>
      </c>
      <c r="Q53" s="29">
        <f t="shared" si="5"/>
        <v>6.5500000000000003E-2</v>
      </c>
    </row>
    <row r="54" spans="11:17" x14ac:dyDescent="0.25">
      <c r="K54">
        <f t="shared" si="3"/>
        <v>44</v>
      </c>
      <c r="M54" s="27">
        <f t="shared" ca="1" si="0"/>
        <v>0</v>
      </c>
      <c r="N54" s="27">
        <f t="shared" si="4"/>
        <v>0</v>
      </c>
      <c r="O54" s="27">
        <f t="shared" si="1"/>
        <v>0</v>
      </c>
      <c r="P54" s="27">
        <f t="shared" ca="1" si="2"/>
        <v>0</v>
      </c>
      <c r="Q54" s="29">
        <f t="shared" si="5"/>
        <v>6.5500000000000003E-2</v>
      </c>
    </row>
    <row r="55" spans="11:17" x14ac:dyDescent="0.25">
      <c r="K55">
        <f t="shared" si="3"/>
        <v>45</v>
      </c>
      <c r="M55" s="27">
        <f t="shared" ca="1" si="0"/>
        <v>0</v>
      </c>
      <c r="N55" s="27">
        <f t="shared" si="4"/>
        <v>0</v>
      </c>
      <c r="O55" s="27">
        <f t="shared" si="1"/>
        <v>0</v>
      </c>
      <c r="P55" s="27">
        <f t="shared" ca="1" si="2"/>
        <v>0</v>
      </c>
      <c r="Q55" s="29">
        <f t="shared" si="5"/>
        <v>6.5500000000000003E-2</v>
      </c>
    </row>
    <row r="56" spans="11:17" x14ac:dyDescent="0.25">
      <c r="K56">
        <f t="shared" si="3"/>
        <v>46</v>
      </c>
      <c r="M56" s="27">
        <f t="shared" ca="1" si="0"/>
        <v>0</v>
      </c>
      <c r="N56" s="27">
        <f t="shared" si="4"/>
        <v>0</v>
      </c>
      <c r="O56" s="27">
        <f t="shared" si="1"/>
        <v>0</v>
      </c>
      <c r="P56" s="27">
        <f t="shared" ca="1" si="2"/>
        <v>0</v>
      </c>
      <c r="Q56" s="29">
        <f t="shared" si="5"/>
        <v>6.5500000000000003E-2</v>
      </c>
    </row>
    <row r="57" spans="11:17" x14ac:dyDescent="0.25">
      <c r="K57">
        <f t="shared" si="3"/>
        <v>47</v>
      </c>
      <c r="M57" s="27">
        <f t="shared" ca="1" si="0"/>
        <v>0</v>
      </c>
      <c r="N57" s="27">
        <f t="shared" si="4"/>
        <v>0</v>
      </c>
      <c r="O57" s="27">
        <f t="shared" si="1"/>
        <v>0</v>
      </c>
      <c r="P57" s="27">
        <f t="shared" ca="1" si="2"/>
        <v>0</v>
      </c>
      <c r="Q57" s="29">
        <f t="shared" si="5"/>
        <v>6.5500000000000003E-2</v>
      </c>
    </row>
    <row r="58" spans="11:17" x14ac:dyDescent="0.25">
      <c r="K58">
        <f t="shared" si="3"/>
        <v>48</v>
      </c>
      <c r="M58" s="27">
        <f t="shared" ca="1" si="0"/>
        <v>0</v>
      </c>
      <c r="N58" s="27">
        <f t="shared" si="4"/>
        <v>0</v>
      </c>
      <c r="O58" s="27">
        <f t="shared" si="1"/>
        <v>0</v>
      </c>
      <c r="P58" s="27">
        <f t="shared" ca="1" si="2"/>
        <v>0</v>
      </c>
      <c r="Q58" s="29">
        <f t="shared" si="5"/>
        <v>6.5500000000000003E-2</v>
      </c>
    </row>
    <row r="59" spans="11:17" x14ac:dyDescent="0.25">
      <c r="K59">
        <f t="shared" si="3"/>
        <v>49</v>
      </c>
      <c r="M59" s="27">
        <f t="shared" ca="1" si="0"/>
        <v>0</v>
      </c>
      <c r="N59" s="27">
        <f t="shared" si="4"/>
        <v>0</v>
      </c>
      <c r="O59" s="27">
        <f t="shared" si="1"/>
        <v>0</v>
      </c>
      <c r="P59" s="27">
        <f t="shared" ca="1" si="2"/>
        <v>0</v>
      </c>
      <c r="Q59" s="29">
        <f t="shared" si="5"/>
        <v>6.5500000000000003E-2</v>
      </c>
    </row>
    <row r="60" spans="11:17" x14ac:dyDescent="0.25">
      <c r="K60">
        <f t="shared" si="3"/>
        <v>50</v>
      </c>
      <c r="M60" s="27">
        <f t="shared" ca="1" si="0"/>
        <v>0</v>
      </c>
      <c r="N60" s="27">
        <f t="shared" si="4"/>
        <v>0</v>
      </c>
      <c r="O60" s="27">
        <f t="shared" si="1"/>
        <v>0</v>
      </c>
      <c r="P60" s="27">
        <f t="shared" ca="1" si="2"/>
        <v>0</v>
      </c>
      <c r="Q60" s="29">
        <f t="shared" si="5"/>
        <v>6.5500000000000003E-2</v>
      </c>
    </row>
    <row r="61" spans="11:17" x14ac:dyDescent="0.25">
      <c r="K61">
        <f t="shared" si="3"/>
        <v>51</v>
      </c>
      <c r="M61" s="27">
        <f t="shared" ca="1" si="0"/>
        <v>0</v>
      </c>
      <c r="N61" s="27">
        <f t="shared" si="4"/>
        <v>0</v>
      </c>
      <c r="O61" s="27">
        <f t="shared" si="1"/>
        <v>0</v>
      </c>
      <c r="P61" s="27">
        <f t="shared" ca="1" si="2"/>
        <v>0</v>
      </c>
      <c r="Q61" s="29">
        <f t="shared" si="5"/>
        <v>6.5500000000000003E-2</v>
      </c>
    </row>
    <row r="62" spans="11:17" x14ac:dyDescent="0.25">
      <c r="K62">
        <f t="shared" si="3"/>
        <v>52</v>
      </c>
      <c r="M62" s="27">
        <f t="shared" ca="1" si="0"/>
        <v>0</v>
      </c>
      <c r="N62" s="27">
        <f t="shared" si="4"/>
        <v>0</v>
      </c>
      <c r="O62" s="27">
        <f t="shared" si="1"/>
        <v>0</v>
      </c>
      <c r="P62" s="27">
        <f t="shared" ca="1" si="2"/>
        <v>0</v>
      </c>
      <c r="Q62" s="29">
        <f t="shared" si="5"/>
        <v>6.5500000000000003E-2</v>
      </c>
    </row>
    <row r="63" spans="11:17" x14ac:dyDescent="0.25">
      <c r="K63">
        <f t="shared" si="3"/>
        <v>53</v>
      </c>
      <c r="M63" s="27">
        <f t="shared" ca="1" si="0"/>
        <v>0</v>
      </c>
      <c r="N63" s="27">
        <f t="shared" si="4"/>
        <v>0</v>
      </c>
      <c r="O63" s="27">
        <f t="shared" si="1"/>
        <v>0</v>
      </c>
      <c r="P63" s="27">
        <f t="shared" ca="1" si="2"/>
        <v>0</v>
      </c>
      <c r="Q63" s="29">
        <f t="shared" si="5"/>
        <v>6.5500000000000003E-2</v>
      </c>
    </row>
    <row r="64" spans="11:17" x14ac:dyDescent="0.25">
      <c r="K64">
        <f t="shared" si="3"/>
        <v>54</v>
      </c>
      <c r="M64" s="27">
        <f t="shared" ca="1" si="0"/>
        <v>0</v>
      </c>
      <c r="N64" s="27">
        <f t="shared" si="4"/>
        <v>0</v>
      </c>
      <c r="O64" s="27">
        <f t="shared" si="1"/>
        <v>0</v>
      </c>
      <c r="P64" s="27">
        <f t="shared" ca="1" si="2"/>
        <v>0</v>
      </c>
      <c r="Q64" s="29">
        <f t="shared" si="5"/>
        <v>6.5500000000000003E-2</v>
      </c>
    </row>
    <row r="65" spans="11:17" x14ac:dyDescent="0.25">
      <c r="K65">
        <f t="shared" si="3"/>
        <v>55</v>
      </c>
      <c r="M65" s="27">
        <f t="shared" ca="1" si="0"/>
        <v>0</v>
      </c>
      <c r="N65" s="27">
        <f t="shared" si="4"/>
        <v>0</v>
      </c>
      <c r="O65" s="27">
        <f t="shared" si="1"/>
        <v>0</v>
      </c>
      <c r="P65" s="27">
        <f t="shared" ca="1" si="2"/>
        <v>0</v>
      </c>
      <c r="Q65" s="29">
        <f t="shared" si="5"/>
        <v>6.5500000000000003E-2</v>
      </c>
    </row>
    <row r="66" spans="11:17" x14ac:dyDescent="0.25">
      <c r="K66">
        <f t="shared" si="3"/>
        <v>56</v>
      </c>
      <c r="M66" s="27">
        <f t="shared" ca="1" si="0"/>
        <v>0</v>
      </c>
      <c r="N66" s="27">
        <f t="shared" si="4"/>
        <v>0</v>
      </c>
      <c r="O66" s="27">
        <f t="shared" si="1"/>
        <v>0</v>
      </c>
      <c r="P66" s="27">
        <f t="shared" ca="1" si="2"/>
        <v>0</v>
      </c>
      <c r="Q66" s="29">
        <f t="shared" si="5"/>
        <v>6.5500000000000003E-2</v>
      </c>
    </row>
    <row r="67" spans="11:17" x14ac:dyDescent="0.25">
      <c r="K67">
        <f t="shared" si="3"/>
        <v>57</v>
      </c>
      <c r="M67" s="27">
        <f t="shared" ca="1" si="0"/>
        <v>0</v>
      </c>
      <c r="N67" s="27">
        <f t="shared" si="4"/>
        <v>0</v>
      </c>
      <c r="O67" s="27">
        <f t="shared" si="1"/>
        <v>0</v>
      </c>
      <c r="P67" s="27">
        <f t="shared" ca="1" si="2"/>
        <v>0</v>
      </c>
      <c r="Q67" s="29">
        <f t="shared" si="5"/>
        <v>6.5500000000000003E-2</v>
      </c>
    </row>
    <row r="68" spans="11:17" x14ac:dyDescent="0.25">
      <c r="K68">
        <f t="shared" si="3"/>
        <v>58</v>
      </c>
      <c r="M68" s="27">
        <f t="shared" ca="1" si="0"/>
        <v>0</v>
      </c>
      <c r="N68" s="27">
        <f t="shared" si="4"/>
        <v>0</v>
      </c>
      <c r="O68" s="27">
        <f t="shared" si="1"/>
        <v>0</v>
      </c>
      <c r="P68" s="27">
        <f t="shared" ca="1" si="2"/>
        <v>0</v>
      </c>
      <c r="Q68" s="29">
        <f t="shared" si="5"/>
        <v>6.5500000000000003E-2</v>
      </c>
    </row>
    <row r="69" spans="11:17" x14ac:dyDescent="0.25">
      <c r="K69">
        <f t="shared" si="3"/>
        <v>59</v>
      </c>
      <c r="M69" s="27">
        <f t="shared" ca="1" si="0"/>
        <v>0</v>
      </c>
      <c r="N69" s="27">
        <f t="shared" si="4"/>
        <v>0</v>
      </c>
      <c r="O69" s="27">
        <f t="shared" si="1"/>
        <v>0</v>
      </c>
      <c r="P69" s="27">
        <f t="shared" ca="1" si="2"/>
        <v>0</v>
      </c>
      <c r="Q69" s="29">
        <f t="shared" si="5"/>
        <v>6.5500000000000003E-2</v>
      </c>
    </row>
    <row r="70" spans="11:17" x14ac:dyDescent="0.25">
      <c r="K70">
        <f t="shared" si="3"/>
        <v>60</v>
      </c>
      <c r="M70" s="27">
        <f t="shared" ca="1" si="0"/>
        <v>0</v>
      </c>
      <c r="N70" s="27">
        <f t="shared" si="4"/>
        <v>0</v>
      </c>
      <c r="O70" s="27">
        <f t="shared" si="1"/>
        <v>0</v>
      </c>
      <c r="P70" s="27">
        <f t="shared" ca="1" si="2"/>
        <v>0</v>
      </c>
      <c r="Q70" s="29">
        <f t="shared" si="5"/>
        <v>6.5500000000000003E-2</v>
      </c>
    </row>
    <row r="71" spans="11:17" x14ac:dyDescent="0.25">
      <c r="K71">
        <f t="shared" si="3"/>
        <v>61</v>
      </c>
      <c r="M71" s="27">
        <f t="shared" ca="1" si="0"/>
        <v>0</v>
      </c>
      <c r="N71" s="27">
        <f t="shared" si="4"/>
        <v>0</v>
      </c>
      <c r="O71" s="27">
        <f t="shared" si="1"/>
        <v>0</v>
      </c>
      <c r="P71" s="27">
        <f t="shared" ca="1" si="2"/>
        <v>0</v>
      </c>
      <c r="Q71" s="29">
        <f t="shared" si="5"/>
        <v>6.5500000000000003E-2</v>
      </c>
    </row>
    <row r="72" spans="11:17" x14ac:dyDescent="0.25">
      <c r="K72">
        <f t="shared" si="3"/>
        <v>62</v>
      </c>
      <c r="M72" s="27">
        <f t="shared" ca="1" si="0"/>
        <v>0</v>
      </c>
      <c r="N72" s="27">
        <f t="shared" si="4"/>
        <v>0</v>
      </c>
      <c r="O72" s="27">
        <f t="shared" si="1"/>
        <v>0</v>
      </c>
      <c r="P72" s="27">
        <f t="shared" ca="1" si="2"/>
        <v>0</v>
      </c>
      <c r="Q72" s="29">
        <f t="shared" si="5"/>
        <v>6.5500000000000003E-2</v>
      </c>
    </row>
    <row r="73" spans="11:17" x14ac:dyDescent="0.25">
      <c r="K73">
        <f t="shared" si="3"/>
        <v>63</v>
      </c>
      <c r="M73" s="27">
        <f t="shared" ca="1" si="0"/>
        <v>0</v>
      </c>
      <c r="N73" s="27">
        <f t="shared" si="4"/>
        <v>0</v>
      </c>
      <c r="O73" s="27">
        <f t="shared" si="1"/>
        <v>0</v>
      </c>
      <c r="P73" s="27">
        <f t="shared" ca="1" si="2"/>
        <v>0</v>
      </c>
      <c r="Q73" s="29">
        <f t="shared" si="5"/>
        <v>6.5500000000000003E-2</v>
      </c>
    </row>
    <row r="74" spans="11:17" x14ac:dyDescent="0.25">
      <c r="K74">
        <f t="shared" si="3"/>
        <v>64</v>
      </c>
      <c r="M74" s="27">
        <f t="shared" ca="1" si="0"/>
        <v>0</v>
      </c>
      <c r="N74" s="27">
        <f t="shared" si="4"/>
        <v>0</v>
      </c>
      <c r="O74" s="27">
        <f t="shared" si="1"/>
        <v>0</v>
      </c>
      <c r="P74" s="27">
        <f t="shared" ca="1" si="2"/>
        <v>0</v>
      </c>
      <c r="Q74" s="29">
        <f t="shared" si="5"/>
        <v>6.5500000000000003E-2</v>
      </c>
    </row>
    <row r="75" spans="11:17" x14ac:dyDescent="0.25">
      <c r="K75">
        <f t="shared" si="3"/>
        <v>65</v>
      </c>
      <c r="M75" s="27">
        <f t="shared" ca="1" si="0"/>
        <v>0</v>
      </c>
      <c r="N75" s="27">
        <f t="shared" si="4"/>
        <v>0</v>
      </c>
      <c r="O75" s="27">
        <f t="shared" si="1"/>
        <v>0</v>
      </c>
      <c r="P75" s="27">
        <f t="shared" ca="1" si="2"/>
        <v>0</v>
      </c>
      <c r="Q75" s="29">
        <f t="shared" si="5"/>
        <v>6.5500000000000003E-2</v>
      </c>
    </row>
    <row r="76" spans="11:17" x14ac:dyDescent="0.25">
      <c r="K76">
        <f t="shared" si="3"/>
        <v>66</v>
      </c>
      <c r="M76" s="27">
        <f t="shared" ref="M76:M94" ca="1" si="6">IFERROR(O76+P76,"")</f>
        <v>0</v>
      </c>
      <c r="N76" s="27">
        <f t="shared" si="4"/>
        <v>0</v>
      </c>
      <c r="O76" s="27">
        <f t="shared" ref="O76:O94" si="7">IF($M$4&gt;=K76,0,IFERROR(PPMT(Q76/M$2,K76-$M$4,(M$2*M$5)-$M$4,-M$6),0))</f>
        <v>0</v>
      </c>
      <c r="P76" s="27">
        <f t="shared" ref="P76:P94" ca="1" si="8">IF($M$4&gt;=K76,$M$6*Q76/12,IFERROR(IPMT(Q76/M$2,K76-$M$4,(M$5*M$2)-$M$4,-M$6)+$P$10/($M$2*$M$5),0))</f>
        <v>0</v>
      </c>
      <c r="Q76" s="29">
        <f t="shared" si="5"/>
        <v>6.5500000000000003E-2</v>
      </c>
    </row>
    <row r="77" spans="11:17" x14ac:dyDescent="0.25">
      <c r="K77">
        <f t="shared" ref="K77:K94" si="9">+K76+1</f>
        <v>67</v>
      </c>
      <c r="M77" s="27">
        <f t="shared" ca="1" si="6"/>
        <v>0</v>
      </c>
      <c r="N77" s="27">
        <f t="shared" ref="N77:N94" si="10">IFERROR(O77+N76,"")</f>
        <v>0</v>
      </c>
      <c r="O77" s="27">
        <f t="shared" si="7"/>
        <v>0</v>
      </c>
      <c r="P77" s="27">
        <f t="shared" ca="1" si="8"/>
        <v>0</v>
      </c>
      <c r="Q77" s="29">
        <f t="shared" ref="Q77:Q94" si="11">+Q76</f>
        <v>6.5500000000000003E-2</v>
      </c>
    </row>
    <row r="78" spans="11:17" x14ac:dyDescent="0.25">
      <c r="K78">
        <f t="shared" si="9"/>
        <v>68</v>
      </c>
      <c r="M78" s="27">
        <f t="shared" ca="1" si="6"/>
        <v>0</v>
      </c>
      <c r="N78" s="27">
        <f t="shared" si="10"/>
        <v>0</v>
      </c>
      <c r="O78" s="27">
        <f t="shared" si="7"/>
        <v>0</v>
      </c>
      <c r="P78" s="27">
        <f t="shared" ca="1" si="8"/>
        <v>0</v>
      </c>
      <c r="Q78" s="29">
        <f t="shared" si="11"/>
        <v>6.5500000000000003E-2</v>
      </c>
    </row>
    <row r="79" spans="11:17" x14ac:dyDescent="0.25">
      <c r="K79">
        <f t="shared" si="9"/>
        <v>69</v>
      </c>
      <c r="M79" s="27">
        <f t="shared" ca="1" si="6"/>
        <v>0</v>
      </c>
      <c r="N79" s="27">
        <f t="shared" si="10"/>
        <v>0</v>
      </c>
      <c r="O79" s="27">
        <f t="shared" si="7"/>
        <v>0</v>
      </c>
      <c r="P79" s="27">
        <f t="shared" ca="1" si="8"/>
        <v>0</v>
      </c>
      <c r="Q79" s="29">
        <f t="shared" si="11"/>
        <v>6.5500000000000003E-2</v>
      </c>
    </row>
    <row r="80" spans="11:17" x14ac:dyDescent="0.25">
      <c r="K80">
        <f t="shared" si="9"/>
        <v>70</v>
      </c>
      <c r="M80" s="27">
        <f t="shared" ca="1" si="6"/>
        <v>0</v>
      </c>
      <c r="N80" s="27">
        <f t="shared" si="10"/>
        <v>0</v>
      </c>
      <c r="O80" s="27">
        <f t="shared" si="7"/>
        <v>0</v>
      </c>
      <c r="P80" s="27">
        <f t="shared" ca="1" si="8"/>
        <v>0</v>
      </c>
      <c r="Q80" s="29">
        <f t="shared" si="11"/>
        <v>6.5500000000000003E-2</v>
      </c>
    </row>
    <row r="81" spans="11:17" x14ac:dyDescent="0.25">
      <c r="K81">
        <f t="shared" si="9"/>
        <v>71</v>
      </c>
      <c r="M81" s="27">
        <f t="shared" ca="1" si="6"/>
        <v>0</v>
      </c>
      <c r="N81" s="27">
        <f t="shared" si="10"/>
        <v>0</v>
      </c>
      <c r="O81" s="27">
        <f t="shared" si="7"/>
        <v>0</v>
      </c>
      <c r="P81" s="27">
        <f t="shared" ca="1" si="8"/>
        <v>0</v>
      </c>
      <c r="Q81" s="29">
        <f t="shared" si="11"/>
        <v>6.5500000000000003E-2</v>
      </c>
    </row>
    <row r="82" spans="11:17" x14ac:dyDescent="0.25">
      <c r="K82">
        <f t="shared" si="9"/>
        <v>72</v>
      </c>
      <c r="M82" s="27">
        <f t="shared" ca="1" si="6"/>
        <v>0</v>
      </c>
      <c r="N82" s="27">
        <f t="shared" si="10"/>
        <v>0</v>
      </c>
      <c r="O82" s="27">
        <f t="shared" si="7"/>
        <v>0</v>
      </c>
      <c r="P82" s="27">
        <f t="shared" ca="1" si="8"/>
        <v>0</v>
      </c>
      <c r="Q82" s="29">
        <f t="shared" si="11"/>
        <v>6.5500000000000003E-2</v>
      </c>
    </row>
    <row r="83" spans="11:17" x14ac:dyDescent="0.25">
      <c r="K83">
        <f t="shared" si="9"/>
        <v>73</v>
      </c>
      <c r="M83" s="27">
        <f t="shared" ca="1" si="6"/>
        <v>0</v>
      </c>
      <c r="N83" s="27">
        <f t="shared" si="10"/>
        <v>0</v>
      </c>
      <c r="O83" s="27">
        <f t="shared" si="7"/>
        <v>0</v>
      </c>
      <c r="P83" s="27">
        <f t="shared" ca="1" si="8"/>
        <v>0</v>
      </c>
      <c r="Q83" s="29">
        <f t="shared" si="11"/>
        <v>6.5500000000000003E-2</v>
      </c>
    </row>
    <row r="84" spans="11:17" x14ac:dyDescent="0.25">
      <c r="K84">
        <f t="shared" si="9"/>
        <v>74</v>
      </c>
      <c r="M84" s="27">
        <f t="shared" ca="1" si="6"/>
        <v>0</v>
      </c>
      <c r="N84" s="27">
        <f t="shared" si="10"/>
        <v>0</v>
      </c>
      <c r="O84" s="27">
        <f t="shared" si="7"/>
        <v>0</v>
      </c>
      <c r="P84" s="27">
        <f t="shared" ca="1" si="8"/>
        <v>0</v>
      </c>
      <c r="Q84" s="29">
        <f t="shared" si="11"/>
        <v>6.5500000000000003E-2</v>
      </c>
    </row>
    <row r="85" spans="11:17" x14ac:dyDescent="0.25">
      <c r="K85">
        <f t="shared" si="9"/>
        <v>75</v>
      </c>
      <c r="M85" s="27">
        <f t="shared" ca="1" si="6"/>
        <v>0</v>
      </c>
      <c r="N85" s="27">
        <f t="shared" si="10"/>
        <v>0</v>
      </c>
      <c r="O85" s="27">
        <f t="shared" si="7"/>
        <v>0</v>
      </c>
      <c r="P85" s="27">
        <f t="shared" ca="1" si="8"/>
        <v>0</v>
      </c>
      <c r="Q85" s="29">
        <f t="shared" si="11"/>
        <v>6.5500000000000003E-2</v>
      </c>
    </row>
    <row r="86" spans="11:17" x14ac:dyDescent="0.25">
      <c r="K86">
        <f t="shared" si="9"/>
        <v>76</v>
      </c>
      <c r="M86" s="27">
        <f t="shared" ca="1" si="6"/>
        <v>0</v>
      </c>
      <c r="N86" s="27">
        <f t="shared" si="10"/>
        <v>0</v>
      </c>
      <c r="O86" s="27">
        <f t="shared" si="7"/>
        <v>0</v>
      </c>
      <c r="P86" s="27">
        <f t="shared" ca="1" si="8"/>
        <v>0</v>
      </c>
      <c r="Q86" s="29">
        <f t="shared" si="11"/>
        <v>6.5500000000000003E-2</v>
      </c>
    </row>
    <row r="87" spans="11:17" x14ac:dyDescent="0.25">
      <c r="K87">
        <f t="shared" si="9"/>
        <v>77</v>
      </c>
      <c r="M87" s="27">
        <f t="shared" ca="1" si="6"/>
        <v>0</v>
      </c>
      <c r="N87" s="27">
        <f t="shared" si="10"/>
        <v>0</v>
      </c>
      <c r="O87" s="27">
        <f t="shared" si="7"/>
        <v>0</v>
      </c>
      <c r="P87" s="27">
        <f t="shared" ca="1" si="8"/>
        <v>0</v>
      </c>
      <c r="Q87" s="29">
        <f t="shared" si="11"/>
        <v>6.5500000000000003E-2</v>
      </c>
    </row>
    <row r="88" spans="11:17" x14ac:dyDescent="0.25">
      <c r="K88">
        <f t="shared" si="9"/>
        <v>78</v>
      </c>
      <c r="M88" s="27">
        <f t="shared" ca="1" si="6"/>
        <v>0</v>
      </c>
      <c r="N88" s="27">
        <f t="shared" si="10"/>
        <v>0</v>
      </c>
      <c r="O88" s="27">
        <f t="shared" si="7"/>
        <v>0</v>
      </c>
      <c r="P88" s="27">
        <f t="shared" ca="1" si="8"/>
        <v>0</v>
      </c>
      <c r="Q88" s="29">
        <f t="shared" si="11"/>
        <v>6.5500000000000003E-2</v>
      </c>
    </row>
    <row r="89" spans="11:17" x14ac:dyDescent="0.25">
      <c r="K89">
        <f t="shared" si="9"/>
        <v>79</v>
      </c>
      <c r="M89" s="27">
        <f t="shared" ca="1" si="6"/>
        <v>0</v>
      </c>
      <c r="N89" s="27">
        <f t="shared" si="10"/>
        <v>0</v>
      </c>
      <c r="O89" s="27">
        <f t="shared" si="7"/>
        <v>0</v>
      </c>
      <c r="P89" s="27">
        <f t="shared" ca="1" si="8"/>
        <v>0</v>
      </c>
      <c r="Q89" s="29">
        <f t="shared" si="11"/>
        <v>6.5500000000000003E-2</v>
      </c>
    </row>
    <row r="90" spans="11:17" x14ac:dyDescent="0.25">
      <c r="K90">
        <f t="shared" si="9"/>
        <v>80</v>
      </c>
      <c r="M90" s="27">
        <f t="shared" ca="1" si="6"/>
        <v>0</v>
      </c>
      <c r="N90" s="27">
        <f t="shared" si="10"/>
        <v>0</v>
      </c>
      <c r="O90" s="27">
        <f t="shared" si="7"/>
        <v>0</v>
      </c>
      <c r="P90" s="27">
        <f t="shared" ca="1" si="8"/>
        <v>0</v>
      </c>
      <c r="Q90" s="29">
        <f t="shared" si="11"/>
        <v>6.5500000000000003E-2</v>
      </c>
    </row>
    <row r="91" spans="11:17" x14ac:dyDescent="0.25">
      <c r="K91">
        <f t="shared" si="9"/>
        <v>81</v>
      </c>
      <c r="M91" s="27">
        <f t="shared" ca="1" si="6"/>
        <v>0</v>
      </c>
      <c r="N91" s="27">
        <f t="shared" si="10"/>
        <v>0</v>
      </c>
      <c r="O91" s="27">
        <f t="shared" si="7"/>
        <v>0</v>
      </c>
      <c r="P91" s="27">
        <f t="shared" ca="1" si="8"/>
        <v>0</v>
      </c>
      <c r="Q91" s="29">
        <f t="shared" si="11"/>
        <v>6.5500000000000003E-2</v>
      </c>
    </row>
    <row r="92" spans="11:17" x14ac:dyDescent="0.25">
      <c r="K92">
        <f t="shared" si="9"/>
        <v>82</v>
      </c>
      <c r="M92" s="27">
        <f t="shared" ca="1" si="6"/>
        <v>0</v>
      </c>
      <c r="N92" s="27">
        <f t="shared" si="10"/>
        <v>0</v>
      </c>
      <c r="O92" s="27">
        <f t="shared" si="7"/>
        <v>0</v>
      </c>
      <c r="P92" s="27">
        <f t="shared" ca="1" si="8"/>
        <v>0</v>
      </c>
      <c r="Q92" s="29">
        <f t="shared" si="11"/>
        <v>6.5500000000000003E-2</v>
      </c>
    </row>
    <row r="93" spans="11:17" x14ac:dyDescent="0.25">
      <c r="K93">
        <f t="shared" si="9"/>
        <v>83</v>
      </c>
      <c r="M93" s="27">
        <f t="shared" ca="1" si="6"/>
        <v>0</v>
      </c>
      <c r="N93" s="27">
        <f t="shared" si="10"/>
        <v>0</v>
      </c>
      <c r="O93" s="27">
        <f t="shared" si="7"/>
        <v>0</v>
      </c>
      <c r="P93" s="27">
        <f t="shared" ca="1" si="8"/>
        <v>0</v>
      </c>
      <c r="Q93" s="29">
        <f t="shared" si="11"/>
        <v>6.5500000000000003E-2</v>
      </c>
    </row>
    <row r="94" spans="11:17" x14ac:dyDescent="0.25">
      <c r="K94">
        <f t="shared" si="9"/>
        <v>84</v>
      </c>
      <c r="M94" s="27">
        <f t="shared" ca="1" si="6"/>
        <v>0</v>
      </c>
      <c r="N94" s="27">
        <f t="shared" si="10"/>
        <v>0</v>
      </c>
      <c r="O94" s="27">
        <f t="shared" si="7"/>
        <v>0</v>
      </c>
      <c r="P94" s="27">
        <f t="shared" ca="1" si="8"/>
        <v>0</v>
      </c>
      <c r="Q94" s="29">
        <f t="shared" si="11"/>
        <v>6.5500000000000003E-2</v>
      </c>
    </row>
    <row r="97" spans="14:14" x14ac:dyDescent="0.25">
      <c r="N97" s="30">
        <f>M6+T6+AA6+AH6+AO6+AV6+BC6+BJ6+BQ6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view="pageLayout" topLeftCell="A49" zoomScale="145" zoomScaleNormal="100" zoomScalePageLayoutView="145" workbookViewId="0">
      <selection activeCell="AC10" activeCellId="17" sqref="N74:AD75 B66:AD72 AC63:AD63 AC61:AD61 AC58:AD59 AC53:AD55 AC49:AD51 AC46:AD47 AC42:AD44 AC37:AD40 AC32:AD35 AC27:AD30 AC22:AD25 AC19:AD20 AC16:AD17 AC13:AD14 AC8:AD8 AC10:AD11"/>
    </sheetView>
  </sheetViews>
  <sheetFormatPr defaultColWidth="2.85546875" defaultRowHeight="15" x14ac:dyDescent="0.25"/>
  <cols>
    <col min="1" max="1" width="2.85546875" style="38"/>
    <col min="29" max="30" width="2.28515625" customWidth="1"/>
  </cols>
  <sheetData>
    <row r="1" spans="1:31" x14ac:dyDescent="0.25">
      <c r="D1" s="235" t="s">
        <v>597</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6" customHeight="1" x14ac:dyDescent="0.25"/>
    <row r="3" spans="1:31" x14ac:dyDescent="0.25">
      <c r="A3" s="282" t="s">
        <v>273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row>
    <row r="4" spans="1:31" ht="4.5" customHeight="1"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1" x14ac:dyDescent="0.25">
      <c r="A5" s="33"/>
      <c r="B5" s="265" t="s">
        <v>515</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7"/>
    </row>
    <row r="6" spans="1:31" x14ac:dyDescent="0.25">
      <c r="A6" s="33"/>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70"/>
    </row>
    <row r="7" spans="1:31" ht="4.5" customHeight="1" x14ac:dyDescent="0.25">
      <c r="A7" s="36"/>
    </row>
    <row r="8" spans="1:31" x14ac:dyDescent="0.25">
      <c r="A8" s="37">
        <v>1</v>
      </c>
      <c r="B8" s="283" t="s">
        <v>508</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5"/>
      <c r="AC8" s="271"/>
      <c r="AD8" s="271"/>
    </row>
    <row r="9" spans="1:31" ht="4.5" customHeight="1" x14ac:dyDescent="0.25">
      <c r="A9" s="36"/>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22"/>
      <c r="AD9" s="22"/>
    </row>
    <row r="10" spans="1:31" ht="15" customHeight="1" x14ac:dyDescent="0.25">
      <c r="A10" s="260">
        <f>+A8+1</f>
        <v>2</v>
      </c>
      <c r="B10" s="253" t="s">
        <v>504</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5"/>
      <c r="AC10" s="271"/>
      <c r="AD10" s="271"/>
    </row>
    <row r="11" spans="1:31" x14ac:dyDescent="0.25">
      <c r="A11" s="262"/>
      <c r="B11" s="256"/>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8"/>
      <c r="AC11" s="271"/>
      <c r="AD11" s="271"/>
    </row>
    <row r="12" spans="1:31" ht="4.5" customHeight="1" x14ac:dyDescent="0.25">
      <c r="A12" s="36"/>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22"/>
      <c r="AD12" s="22"/>
    </row>
    <row r="13" spans="1:31" ht="15" customHeight="1" x14ac:dyDescent="0.25">
      <c r="A13" s="260">
        <f>+A10+1</f>
        <v>3</v>
      </c>
      <c r="B13" s="253" t="s">
        <v>280</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5"/>
      <c r="AC13" s="271"/>
      <c r="AD13" s="271"/>
    </row>
    <row r="14" spans="1:31" x14ac:dyDescent="0.25">
      <c r="A14" s="262"/>
      <c r="B14" s="256"/>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8"/>
      <c r="AC14" s="271"/>
      <c r="AD14" s="271"/>
    </row>
    <row r="15" spans="1:31" ht="4.5" customHeight="1" x14ac:dyDescent="0.25">
      <c r="A15" s="36"/>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22"/>
      <c r="AD15" s="22"/>
    </row>
    <row r="16" spans="1:31" ht="15" customHeight="1" x14ac:dyDescent="0.25">
      <c r="A16" s="260">
        <f>+A13+1</f>
        <v>4</v>
      </c>
      <c r="B16" s="253" t="s">
        <v>281</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5"/>
      <c r="AC16" s="271"/>
      <c r="AD16" s="271"/>
    </row>
    <row r="17" spans="1:30" x14ac:dyDescent="0.25">
      <c r="A17" s="262"/>
      <c r="B17" s="256"/>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8"/>
      <c r="AC17" s="271"/>
      <c r="AD17" s="271"/>
    </row>
    <row r="18" spans="1:30" ht="4.5" customHeight="1" x14ac:dyDescent="0.25">
      <c r="A18" s="36"/>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22"/>
      <c r="AD18" s="22"/>
    </row>
    <row r="19" spans="1:30" ht="15" customHeight="1" x14ac:dyDescent="0.25">
      <c r="A19" s="260">
        <f>+A16+1</f>
        <v>5</v>
      </c>
      <c r="B19" s="253" t="s">
        <v>282</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5"/>
      <c r="AC19" s="271"/>
      <c r="AD19" s="271"/>
    </row>
    <row r="20" spans="1:30" x14ac:dyDescent="0.25">
      <c r="A20" s="262"/>
      <c r="B20" s="256"/>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8"/>
      <c r="AC20" s="271"/>
      <c r="AD20" s="271"/>
    </row>
    <row r="21" spans="1:30" ht="4.5" customHeight="1" x14ac:dyDescent="0.25">
      <c r="A21" s="36"/>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22"/>
      <c r="AD21" s="22"/>
    </row>
    <row r="22" spans="1:30" ht="15" customHeight="1" x14ac:dyDescent="0.25">
      <c r="A22" s="260">
        <f>+A19+1</f>
        <v>6</v>
      </c>
      <c r="B22" s="253" t="s">
        <v>274</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5"/>
      <c r="AC22" s="271"/>
      <c r="AD22" s="271"/>
    </row>
    <row r="23" spans="1:30" x14ac:dyDescent="0.25">
      <c r="A23" s="261"/>
      <c r="B23" s="27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8"/>
      <c r="AC23" s="271"/>
      <c r="AD23" s="271"/>
    </row>
    <row r="24" spans="1:30" x14ac:dyDescent="0.25">
      <c r="A24" s="261"/>
      <c r="B24" s="276"/>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8"/>
      <c r="AC24" s="271"/>
      <c r="AD24" s="271"/>
    </row>
    <row r="25" spans="1:30" x14ac:dyDescent="0.25">
      <c r="A25" s="262"/>
      <c r="B25" s="256"/>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8"/>
      <c r="AC25" s="271"/>
      <c r="AD25" s="271"/>
    </row>
    <row r="26" spans="1:30" ht="4.5" customHeight="1" x14ac:dyDescent="0.25">
      <c r="A26" s="36"/>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22"/>
      <c r="AD26" s="22"/>
    </row>
    <row r="27" spans="1:30" ht="15" customHeight="1" x14ac:dyDescent="0.25">
      <c r="A27" s="260">
        <f>+A22+1</f>
        <v>7</v>
      </c>
      <c r="B27" s="253" t="s">
        <v>275</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5"/>
      <c r="AC27" s="271"/>
      <c r="AD27" s="271"/>
    </row>
    <row r="28" spans="1:30" x14ac:dyDescent="0.25">
      <c r="A28" s="26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c r="AC28" s="271"/>
      <c r="AD28" s="271"/>
    </row>
    <row r="29" spans="1:30" x14ac:dyDescent="0.25">
      <c r="A29" s="26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8"/>
      <c r="AC29" s="271"/>
      <c r="AD29" s="271"/>
    </row>
    <row r="30" spans="1:30" x14ac:dyDescent="0.25">
      <c r="A30" s="262"/>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8"/>
      <c r="AC30" s="271"/>
      <c r="AD30" s="271"/>
    </row>
    <row r="31" spans="1:30" ht="4.5" customHeight="1" x14ac:dyDescent="0.25">
      <c r="A31" s="36"/>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22"/>
      <c r="AD31" s="22"/>
    </row>
    <row r="32" spans="1:30" ht="15" customHeight="1" x14ac:dyDescent="0.25">
      <c r="A32" s="263">
        <f>+A27+1</f>
        <v>8</v>
      </c>
      <c r="B32" s="259" t="s">
        <v>510</v>
      </c>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80"/>
      <c r="AD32" s="280"/>
    </row>
    <row r="33" spans="1:30" ht="15" customHeight="1" x14ac:dyDescent="0.2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80"/>
      <c r="AD33" s="280"/>
    </row>
    <row r="34" spans="1:30" ht="15" customHeight="1" x14ac:dyDescent="0.2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80"/>
      <c r="AD34" s="280"/>
    </row>
    <row r="35" spans="1:30" ht="15" customHeight="1" x14ac:dyDescent="0.2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80"/>
      <c r="AD35" s="280"/>
    </row>
    <row r="36" spans="1:30" ht="4.5" customHeight="1" x14ac:dyDescent="0.25">
      <c r="A36" s="36"/>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22"/>
      <c r="AD36" s="22"/>
    </row>
    <row r="37" spans="1:30" ht="15" customHeight="1" x14ac:dyDescent="0.25">
      <c r="A37" s="263">
        <f>+A32+1</f>
        <v>9</v>
      </c>
      <c r="B37" s="259" t="s">
        <v>511</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80"/>
      <c r="AD37" s="280"/>
    </row>
    <row r="38" spans="1:30" ht="15" customHeight="1" x14ac:dyDescent="0.2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80"/>
      <c r="AD38" s="280"/>
    </row>
    <row r="39" spans="1:30" ht="15" customHeight="1" x14ac:dyDescent="0.2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80"/>
      <c r="AD39" s="280"/>
    </row>
    <row r="40" spans="1:30" ht="15" customHeight="1" x14ac:dyDescent="0.2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80"/>
      <c r="AD40" s="280"/>
    </row>
    <row r="41" spans="1:30" ht="4.5" customHeight="1" x14ac:dyDescent="0.25">
      <c r="A41" s="36"/>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22"/>
      <c r="AD41" s="22"/>
    </row>
    <row r="42" spans="1:30" ht="15" customHeight="1" x14ac:dyDescent="0.25">
      <c r="A42" s="263">
        <f>+A37+1</f>
        <v>10</v>
      </c>
      <c r="B42" s="259" t="s">
        <v>512</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80"/>
      <c r="AD42" s="280"/>
    </row>
    <row r="43" spans="1:30" ht="15" customHeight="1" x14ac:dyDescent="0.25">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80"/>
      <c r="AD43" s="280"/>
    </row>
    <row r="44" spans="1:30" ht="15" customHeight="1" x14ac:dyDescent="0.25">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80"/>
      <c r="AD44" s="280"/>
    </row>
    <row r="45" spans="1:30" ht="4.5" customHeight="1" x14ac:dyDescent="0.25">
      <c r="A45" s="3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22"/>
      <c r="AD45" s="22"/>
    </row>
    <row r="46" spans="1:30" ht="15" customHeight="1" x14ac:dyDescent="0.25">
      <c r="A46" s="281">
        <f>+A42+1</f>
        <v>11</v>
      </c>
      <c r="B46" s="259" t="s">
        <v>513</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71"/>
      <c r="AD46" s="271"/>
    </row>
    <row r="47" spans="1:30" ht="15" customHeight="1" x14ac:dyDescent="0.25">
      <c r="A47" s="281"/>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71"/>
      <c r="AD47" s="271"/>
    </row>
    <row r="48" spans="1:30" ht="4.5" customHeight="1" x14ac:dyDescent="0.25">
      <c r="A48" s="36"/>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22"/>
      <c r="AD48" s="22"/>
    </row>
    <row r="49" spans="1:30" ht="15" customHeight="1" x14ac:dyDescent="0.25">
      <c r="A49" s="263">
        <f>+A46+1</f>
        <v>12</v>
      </c>
      <c r="B49" s="259" t="s">
        <v>514</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80"/>
      <c r="AD49" s="280"/>
    </row>
    <row r="50" spans="1:30" ht="15" customHeight="1" x14ac:dyDescent="0.2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80"/>
      <c r="AD50" s="280"/>
    </row>
    <row r="51" spans="1:30" ht="15" customHeight="1" x14ac:dyDescent="0.2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80"/>
      <c r="AD51" s="280"/>
    </row>
    <row r="52" spans="1:30" ht="4.5" customHeight="1" x14ac:dyDescent="0.25">
      <c r="A52" s="36"/>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22"/>
      <c r="AD52" s="22"/>
    </row>
    <row r="53" spans="1:30" ht="15" customHeight="1" x14ac:dyDescent="0.25">
      <c r="A53" s="263">
        <f>+A49+1</f>
        <v>13</v>
      </c>
      <c r="B53" s="259" t="s">
        <v>509</v>
      </c>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80"/>
      <c r="AD53" s="280"/>
    </row>
    <row r="54" spans="1:30" ht="15" customHeight="1" x14ac:dyDescent="0.2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80"/>
      <c r="AD54" s="280"/>
    </row>
    <row r="55" spans="1:30" ht="15" customHeight="1" x14ac:dyDescent="0.2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80"/>
      <c r="AD55" s="280"/>
    </row>
    <row r="56" spans="1:30" ht="3.75" customHeight="1" x14ac:dyDescent="0.25">
      <c r="A56" s="3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22"/>
      <c r="AD56" s="22"/>
    </row>
    <row r="57" spans="1:30" ht="3.75" customHeight="1" x14ac:dyDescent="0.25">
      <c r="A57" s="36"/>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22"/>
      <c r="AD57" s="22"/>
    </row>
    <row r="58" spans="1:30" ht="15" customHeight="1" x14ac:dyDescent="0.25">
      <c r="A58" s="260">
        <f>+A53+1</f>
        <v>14</v>
      </c>
      <c r="B58" s="253" t="s">
        <v>278</v>
      </c>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5"/>
      <c r="AC58" s="271"/>
      <c r="AD58" s="271"/>
    </row>
    <row r="59" spans="1:30" x14ac:dyDescent="0.25">
      <c r="A59" s="262"/>
      <c r="B59" s="256"/>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8"/>
      <c r="AC59" s="271"/>
      <c r="AD59" s="271"/>
    </row>
    <row r="60" spans="1:30" ht="4.5" customHeight="1" x14ac:dyDescent="0.25">
      <c r="A60" s="36"/>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22"/>
      <c r="AD60" s="22"/>
    </row>
    <row r="61" spans="1:30" ht="15" customHeight="1" x14ac:dyDescent="0.25">
      <c r="A61" s="58">
        <f>+A58+1</f>
        <v>15</v>
      </c>
      <c r="B61" s="273" t="s">
        <v>279</v>
      </c>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5"/>
      <c r="AC61" s="271"/>
      <c r="AD61" s="271"/>
    </row>
    <row r="62" spans="1:30" ht="4.5" customHeight="1" x14ac:dyDescent="0.25">
      <c r="A62" s="36"/>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22"/>
      <c r="AD62" s="22"/>
    </row>
    <row r="63" spans="1:30" x14ac:dyDescent="0.25">
      <c r="A63" s="21">
        <f>+A61+1</f>
        <v>16</v>
      </c>
      <c r="B63" s="169" t="s">
        <v>276</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272"/>
      <c r="AD63" s="272"/>
    </row>
    <row r="64" spans="1:30" ht="4.5" customHeight="1" x14ac:dyDescent="0.25"/>
    <row r="65" spans="1:30" x14ac:dyDescent="0.25">
      <c r="A65" s="21">
        <f>+A63+1</f>
        <v>17</v>
      </c>
      <c r="B65" s="264" t="s">
        <v>277</v>
      </c>
      <c r="C65" s="264"/>
      <c r="D65" s="264"/>
      <c r="E65" s="264"/>
      <c r="F65" s="264"/>
    </row>
    <row r="66" spans="1:30" x14ac:dyDescent="0.25">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row>
    <row r="67" spans="1:30" x14ac:dyDescent="0.25">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row>
    <row r="68" spans="1:30" x14ac:dyDescent="0.25">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row>
    <row r="69" spans="1:30" x14ac:dyDescent="0.25">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row>
    <row r="70" spans="1:30" x14ac:dyDescent="0.25">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row>
    <row r="71" spans="1:30" x14ac:dyDescent="0.25">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row>
    <row r="72" spans="1:30" x14ac:dyDescent="0.25">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row>
    <row r="73" spans="1:30" ht="4.5" customHeight="1" x14ac:dyDescent="0.2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row>
    <row r="74" spans="1:30" x14ac:dyDescent="0.25">
      <c r="B74" s="55"/>
      <c r="C74" s="55"/>
      <c r="D74" s="55"/>
      <c r="E74" s="55"/>
      <c r="F74" s="55"/>
      <c r="G74" s="55"/>
      <c r="H74" s="55"/>
      <c r="I74" s="55"/>
      <c r="J74" s="55"/>
      <c r="N74" s="236"/>
      <c r="O74" s="236"/>
      <c r="P74" s="236"/>
      <c r="Q74" s="236"/>
      <c r="R74" s="236"/>
      <c r="S74" s="236"/>
      <c r="T74" s="236"/>
      <c r="U74" s="236"/>
      <c r="V74" s="236"/>
      <c r="W74" s="236"/>
      <c r="X74" s="236"/>
      <c r="Y74" s="236"/>
      <c r="Z74" s="236"/>
      <c r="AA74" s="236"/>
      <c r="AB74" s="236"/>
      <c r="AC74" s="236"/>
      <c r="AD74" s="236"/>
    </row>
    <row r="75" spans="1:30" x14ac:dyDescent="0.25">
      <c r="N75" s="236"/>
      <c r="O75" s="236"/>
      <c r="P75" s="236"/>
      <c r="Q75" s="236"/>
      <c r="R75" s="236"/>
      <c r="S75" s="236"/>
      <c r="T75" s="236"/>
      <c r="U75" s="236"/>
      <c r="V75" s="236"/>
      <c r="W75" s="236"/>
      <c r="X75" s="236"/>
      <c r="Y75" s="236"/>
      <c r="Z75" s="236"/>
      <c r="AA75" s="236"/>
      <c r="AB75" s="236"/>
      <c r="AC75" s="236"/>
      <c r="AD75" s="236"/>
    </row>
    <row r="76" spans="1:30" ht="7.5" customHeight="1" x14ac:dyDescent="0.25">
      <c r="N76" s="237" t="s">
        <v>291</v>
      </c>
      <c r="O76" s="237"/>
      <c r="P76" s="237"/>
      <c r="Q76" s="237"/>
      <c r="R76" s="237"/>
      <c r="S76" s="237"/>
      <c r="T76" s="237"/>
      <c r="U76" s="237"/>
      <c r="V76" s="237" t="s">
        <v>379</v>
      </c>
      <c r="W76" s="237"/>
      <c r="X76" s="237"/>
      <c r="Y76" s="237"/>
      <c r="Z76" s="237"/>
      <c r="AA76" s="237"/>
      <c r="AB76" s="237"/>
      <c r="AC76" s="237"/>
      <c r="AD76" s="237"/>
    </row>
  </sheetData>
  <sheetProtection algorithmName="SHA-512" hashValue="kQhl2IT5h4Qdb3xwRnMFc6ZLRvWlgYRMTYw4JtTeSEQqmBDpsNHhzUS/3O8QC/1p/sXiZr+3uZ60DYWAQB1IAg==" saltValue="QEGTv3R3LhrpyYzjWqgQSg==" spinCount="100000" sheet="1" objects="1" scenarios="1"/>
  <mergeCells count="54">
    <mergeCell ref="D1:AE1"/>
    <mergeCell ref="AC46:AD47"/>
    <mergeCell ref="A46:A47"/>
    <mergeCell ref="AC49:AD51"/>
    <mergeCell ref="A49:A51"/>
    <mergeCell ref="A3:AD3"/>
    <mergeCell ref="B10:AB11"/>
    <mergeCell ref="B8:AB8"/>
    <mergeCell ref="B13:AB14"/>
    <mergeCell ref="B16:AB17"/>
    <mergeCell ref="A10:A11"/>
    <mergeCell ref="A13:A14"/>
    <mergeCell ref="A16:A17"/>
    <mergeCell ref="A19:A20"/>
    <mergeCell ref="A22:A25"/>
    <mergeCell ref="B27:AB30"/>
    <mergeCell ref="AC53:AD55"/>
    <mergeCell ref="A53:A55"/>
    <mergeCell ref="AC32:AD35"/>
    <mergeCell ref="B37:AB40"/>
    <mergeCell ref="A37:A40"/>
    <mergeCell ref="AC37:AD40"/>
    <mergeCell ref="AC42:AD44"/>
    <mergeCell ref="A42:A44"/>
    <mergeCell ref="N74:U75"/>
    <mergeCell ref="V74:AD75"/>
    <mergeCell ref="N76:U76"/>
    <mergeCell ref="V76:AD76"/>
    <mergeCell ref="B66:AD72"/>
    <mergeCell ref="B65:F65"/>
    <mergeCell ref="B5:AD6"/>
    <mergeCell ref="B19:AB20"/>
    <mergeCell ref="B63:AB63"/>
    <mergeCell ref="AC8:AD8"/>
    <mergeCell ref="AC10:AD11"/>
    <mergeCell ref="AC13:AD14"/>
    <mergeCell ref="AC16:AD17"/>
    <mergeCell ref="AC19:AD20"/>
    <mergeCell ref="AC22:AD25"/>
    <mergeCell ref="AC27:AD30"/>
    <mergeCell ref="AC58:AD59"/>
    <mergeCell ref="AC61:AD61"/>
    <mergeCell ref="AC63:AD63"/>
    <mergeCell ref="B61:AB61"/>
    <mergeCell ref="B22:AB25"/>
    <mergeCell ref="B58:AB59"/>
    <mergeCell ref="B42:AB44"/>
    <mergeCell ref="B49:AB51"/>
    <mergeCell ref="A27:A30"/>
    <mergeCell ref="A58:A59"/>
    <mergeCell ref="B32:AB35"/>
    <mergeCell ref="A32:A35"/>
    <mergeCell ref="B46:AB47"/>
    <mergeCell ref="B53:AB55"/>
  </mergeCells>
  <dataValidations disablePrompts="1" count="1">
    <dataValidation type="list" allowBlank="1" showInputMessage="1" showErrorMessage="1" sqref="AC8 AC10:AD11 AC63:AD63 AC61:AD61 AC58:AD59 AC27:AD30 AC22:AD25 AC19:AD20 AC16:AD17 AC13:AD14 AC32 AC37 AC42 AC46:AD47 AC49 AC53" xr:uid="{00000000-0002-0000-0200-000000000000}">
      <formula1>TAKNIE</formula1>
    </dataValidation>
  </dataValidations>
  <pageMargins left="0.70866141732283472" right="0.70866141732283472" top="1.3721264367816093" bottom="1.1023622047244095" header="0.27559055118110237" footer="0.27559055118110237"/>
  <pageSetup paperSize="9" orientation="portrait" r:id="rId1"/>
  <headerFooter>
    <oddHeader>&amp;L&amp;"-,Pogrubiony"&amp;10&amp;U
Formularz F5-S+; Oświadczenia o spełnieniu kryteriów ubiegania się o pożyczkę; wyd. 1 z dn. 01.03.2023r.&amp;C&amp;G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23"/>
  <sheetViews>
    <sheetView view="pageLayout" topLeftCell="A43" zoomScale="160" zoomScaleNormal="100" zoomScalePageLayoutView="160" workbookViewId="0">
      <selection activeCell="K324" sqref="K324"/>
    </sheetView>
  </sheetViews>
  <sheetFormatPr defaultColWidth="2.7109375" defaultRowHeight="15" x14ac:dyDescent="0.25"/>
  <cols>
    <col min="1" max="1" width="3" bestFit="1" customWidth="1"/>
    <col min="19" max="19" width="2.7109375" customWidth="1"/>
    <col min="30" max="32" width="2.42578125" customWidth="1"/>
  </cols>
  <sheetData>
    <row r="1" spans="2:32" x14ac:dyDescent="0.25">
      <c r="D1" s="235" t="s">
        <v>598</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2:32" ht="5.25" customHeight="1" x14ac:dyDescent="0.25"/>
    <row r="3" spans="2:32" x14ac:dyDescent="0.25">
      <c r="D3" s="403" t="s">
        <v>430</v>
      </c>
      <c r="E3" s="403"/>
      <c r="F3" s="403"/>
      <c r="G3" s="403"/>
      <c r="H3" s="403"/>
      <c r="I3" s="403"/>
      <c r="J3" s="403"/>
      <c r="K3" s="403"/>
      <c r="L3" s="403"/>
      <c r="M3" s="403"/>
      <c r="N3" s="403"/>
      <c r="O3" s="403"/>
      <c r="P3" s="403"/>
      <c r="Q3" s="403"/>
      <c r="R3" s="403"/>
      <c r="S3" s="403"/>
      <c r="T3" s="403"/>
      <c r="U3" s="403"/>
      <c r="V3" s="403"/>
      <c r="W3" s="403"/>
      <c r="X3" s="403"/>
      <c r="Y3" s="403"/>
      <c r="Z3" s="403"/>
      <c r="AA3" s="403"/>
      <c r="AB3" s="403"/>
      <c r="AC3" s="403"/>
    </row>
    <row r="4" spans="2:32" ht="5.25" customHeight="1" x14ac:dyDescent="0.25"/>
    <row r="5" spans="2:32" x14ac:dyDescent="0.25">
      <c r="B5" s="404" t="str">
        <f>IF('03. Formularz Wniosku '!J14="","",'03. Formularz Wniosku '!J14)</f>
        <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row>
    <row r="6" spans="2:32" x14ac:dyDescent="0.25">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row>
    <row r="7" spans="2:32" ht="6.75" customHeight="1" x14ac:dyDescent="0.25">
      <c r="G7" s="405" t="s">
        <v>431</v>
      </c>
      <c r="H7" s="405"/>
      <c r="I7" s="405"/>
      <c r="J7" s="405"/>
      <c r="K7" s="405"/>
      <c r="L7" s="405"/>
      <c r="M7" s="405"/>
      <c r="N7" s="405"/>
      <c r="O7" s="405"/>
      <c r="P7" s="405"/>
      <c r="Q7" s="405"/>
      <c r="R7" s="405"/>
      <c r="S7" s="405"/>
      <c r="T7" s="405"/>
      <c r="U7" s="405"/>
      <c r="V7" s="405"/>
      <c r="W7" s="405"/>
      <c r="X7" s="405"/>
      <c r="Y7" s="405"/>
      <c r="Z7" s="405"/>
    </row>
    <row r="8" spans="2:32" x14ac:dyDescent="0.25">
      <c r="B8" s="406" t="s">
        <v>443</v>
      </c>
      <c r="C8" s="406"/>
      <c r="D8" s="406"/>
      <c r="E8" s="406"/>
      <c r="F8" s="406"/>
      <c r="G8" s="406"/>
    </row>
    <row r="9" spans="2:32" x14ac:dyDescent="0.25">
      <c r="B9" s="259" t="s">
        <v>432</v>
      </c>
      <c r="C9" s="259"/>
      <c r="D9" s="259"/>
      <c r="E9" s="259"/>
      <c r="F9" s="259"/>
      <c r="G9" s="259"/>
      <c r="H9" s="259"/>
      <c r="I9" s="259"/>
      <c r="J9" s="6"/>
    </row>
    <row r="10" spans="2:32" ht="3.75" customHeight="1" x14ac:dyDescent="0.25">
      <c r="B10" s="1"/>
      <c r="C10" s="1"/>
      <c r="D10" s="1"/>
      <c r="E10" s="1"/>
      <c r="F10" s="1"/>
      <c r="G10" s="1"/>
      <c r="H10" s="1"/>
      <c r="I10" s="1"/>
      <c r="J10" s="1"/>
    </row>
    <row r="11" spans="2:32" x14ac:dyDescent="0.25">
      <c r="B11" s="259" t="s">
        <v>433</v>
      </c>
      <c r="C11" s="259"/>
      <c r="D11" s="259"/>
      <c r="E11" s="259"/>
      <c r="F11" s="259"/>
      <c r="G11" s="259"/>
      <c r="H11" s="259"/>
      <c r="I11" s="259"/>
      <c r="J11" s="6"/>
    </row>
    <row r="12" spans="2:32" ht="3.75" customHeight="1" x14ac:dyDescent="0.25">
      <c r="B12" s="1"/>
      <c r="C12" s="1"/>
      <c r="D12" s="1"/>
      <c r="E12" s="1"/>
      <c r="F12" s="1"/>
      <c r="G12" s="1"/>
      <c r="H12" s="1"/>
      <c r="I12" s="1"/>
      <c r="J12" s="1"/>
    </row>
    <row r="13" spans="2:32" x14ac:dyDescent="0.25">
      <c r="B13" s="259" t="s">
        <v>434</v>
      </c>
      <c r="C13" s="259"/>
      <c r="D13" s="259"/>
      <c r="E13" s="259"/>
      <c r="F13" s="259"/>
      <c r="G13" s="259"/>
      <c r="H13" s="259"/>
      <c r="I13" s="259"/>
      <c r="J13" s="6"/>
    </row>
    <row r="14" spans="2:32" ht="3" customHeight="1" x14ac:dyDescent="0.25"/>
    <row r="15" spans="2:32" ht="15" customHeight="1" x14ac:dyDescent="0.25">
      <c r="B15" s="259" t="s">
        <v>435</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row>
    <row r="16" spans="2:32" x14ac:dyDescent="0.25">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x14ac:dyDescent="0.25">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row>
    <row r="19" spans="1:32" ht="15" customHeight="1" x14ac:dyDescent="0.25">
      <c r="A19" s="334">
        <v>1</v>
      </c>
      <c r="B19" s="194" t="s">
        <v>436</v>
      </c>
      <c r="C19" s="194"/>
      <c r="D19" s="194"/>
      <c r="E19" s="194"/>
      <c r="F19" s="194"/>
      <c r="G19" s="194"/>
      <c r="H19" s="194"/>
      <c r="I19" s="194"/>
      <c r="J19" s="194"/>
      <c r="K19" s="404" t="str">
        <f>B5</f>
        <v/>
      </c>
      <c r="L19" s="404"/>
      <c r="M19" s="404"/>
      <c r="N19" s="404"/>
      <c r="O19" s="404"/>
      <c r="P19" s="404"/>
      <c r="Q19" s="404"/>
      <c r="R19" s="404"/>
      <c r="S19" s="404"/>
      <c r="T19" s="404"/>
      <c r="U19" s="404"/>
      <c r="V19" s="404"/>
      <c r="W19" s="404"/>
      <c r="X19" s="404"/>
      <c r="Y19" s="404"/>
      <c r="Z19" s="404"/>
      <c r="AA19" s="404"/>
      <c r="AB19" s="404"/>
      <c r="AC19" s="404"/>
      <c r="AD19" s="404"/>
      <c r="AE19" s="404"/>
      <c r="AF19" s="404"/>
    </row>
    <row r="20" spans="1:32" x14ac:dyDescent="0.25">
      <c r="A20" s="334"/>
      <c r="B20" s="194"/>
      <c r="C20" s="194"/>
      <c r="D20" s="194"/>
      <c r="E20" s="194"/>
      <c r="F20" s="194"/>
      <c r="G20" s="194"/>
      <c r="H20" s="194"/>
      <c r="I20" s="194"/>
      <c r="J20" s="194"/>
      <c r="K20" s="404"/>
      <c r="L20" s="404"/>
      <c r="M20" s="404"/>
      <c r="N20" s="404"/>
      <c r="O20" s="404"/>
      <c r="P20" s="404"/>
      <c r="Q20" s="404"/>
      <c r="R20" s="404"/>
      <c r="S20" s="404"/>
      <c r="T20" s="404"/>
      <c r="U20" s="404"/>
      <c r="V20" s="404"/>
      <c r="W20" s="404"/>
      <c r="X20" s="404"/>
      <c r="Y20" s="404"/>
      <c r="Z20" s="404"/>
      <c r="AA20" s="404"/>
      <c r="AB20" s="404"/>
      <c r="AC20" s="404"/>
      <c r="AD20" s="404"/>
      <c r="AE20" s="404"/>
      <c r="AF20" s="404"/>
    </row>
    <row r="21" spans="1:32" x14ac:dyDescent="0.25">
      <c r="A21" s="334"/>
      <c r="B21" s="194"/>
      <c r="C21" s="194"/>
      <c r="D21" s="194"/>
      <c r="E21" s="194"/>
      <c r="F21" s="194"/>
      <c r="G21" s="194"/>
      <c r="H21" s="194"/>
      <c r="I21" s="194"/>
      <c r="J21" s="194"/>
      <c r="K21" s="404"/>
      <c r="L21" s="404"/>
      <c r="M21" s="404"/>
      <c r="N21" s="404"/>
      <c r="O21" s="404"/>
      <c r="P21" s="404"/>
      <c r="Q21" s="404"/>
      <c r="R21" s="404"/>
      <c r="S21" s="404"/>
      <c r="T21" s="404"/>
      <c r="U21" s="404"/>
      <c r="V21" s="404"/>
      <c r="W21" s="404"/>
      <c r="X21" s="404"/>
      <c r="Y21" s="404"/>
      <c r="Z21" s="404"/>
      <c r="AA21" s="404"/>
      <c r="AB21" s="404"/>
      <c r="AC21" s="404"/>
      <c r="AD21" s="404"/>
      <c r="AE21" s="404"/>
      <c r="AF21" s="404"/>
    </row>
    <row r="22" spans="1:32" x14ac:dyDescent="0.25">
      <c r="A22" s="43">
        <f>+A19+1</f>
        <v>2</v>
      </c>
      <c r="B22" s="337" t="s">
        <v>437</v>
      </c>
      <c r="C22" s="337"/>
      <c r="D22" s="337"/>
      <c r="E22" s="337"/>
      <c r="F22" s="337"/>
      <c r="G22" s="337"/>
      <c r="H22" s="337"/>
      <c r="I22" s="337"/>
      <c r="J22" s="337"/>
      <c r="K22" s="60" t="str">
        <f>IF('03. Formularz Wniosku '!U61="d","",'03. Formularz Wniosku '!U61)</f>
        <v/>
      </c>
      <c r="L22" s="60" t="str">
        <f>IF('03. Formularz Wniosku '!V61="d","",'03. Formularz Wniosku '!V61)</f>
        <v/>
      </c>
      <c r="M22" s="61" t="s">
        <v>77</v>
      </c>
      <c r="N22" s="60" t="str">
        <f>IF('03. Formularz Wniosku '!X61="m","",'03. Formularz Wniosku '!X61)</f>
        <v/>
      </c>
      <c r="O22" s="60" t="str">
        <f>IF('03. Formularz Wniosku '!Y61="m","",'03. Formularz Wniosku '!Y61)</f>
        <v/>
      </c>
      <c r="P22" s="61" t="s">
        <v>77</v>
      </c>
      <c r="Q22" s="60" t="str">
        <f>IF('03. Formularz Wniosku '!AA61="r","",'03. Formularz Wniosku '!AA61)</f>
        <v/>
      </c>
      <c r="R22" s="60" t="str">
        <f>IF('03. Formularz Wniosku '!AB61="r","",'03. Formularz Wniosku '!AB61)</f>
        <v/>
      </c>
      <c r="S22" s="60" t="str">
        <f>IF('03. Formularz Wniosku '!AC61="r","",'03. Formularz Wniosku '!AC61)</f>
        <v/>
      </c>
      <c r="T22" s="60" t="str">
        <f>IF('03. Formularz Wniosku '!AD61="r","",'03. Formularz Wniosku '!AD61)</f>
        <v/>
      </c>
    </row>
    <row r="23" spans="1:32" ht="15" customHeight="1" x14ac:dyDescent="0.25">
      <c r="A23" s="379">
        <f>+A22+1</f>
        <v>3</v>
      </c>
      <c r="B23" s="410" t="s">
        <v>485</v>
      </c>
      <c r="C23" s="411"/>
      <c r="D23" s="411"/>
      <c r="E23" s="411"/>
      <c r="F23" s="411"/>
      <c r="G23" s="411"/>
      <c r="H23" s="411"/>
      <c r="I23" s="411"/>
      <c r="J23" s="411"/>
      <c r="K23" s="411"/>
      <c r="L23" s="411"/>
      <c r="M23" s="411"/>
      <c r="N23" s="411"/>
      <c r="O23" s="412"/>
      <c r="P23" s="71"/>
      <c r="Q23" s="62"/>
      <c r="R23" s="62"/>
      <c r="S23" s="62"/>
      <c r="T23" s="62"/>
      <c r="U23" s="62"/>
      <c r="V23" s="62"/>
      <c r="W23" s="62"/>
      <c r="X23" s="62"/>
      <c r="Y23" s="62"/>
      <c r="Z23" s="62"/>
      <c r="AA23" s="62"/>
      <c r="AB23" s="62"/>
      <c r="AC23" s="62"/>
      <c r="AD23" s="62"/>
      <c r="AE23" s="62"/>
      <c r="AF23" s="63"/>
    </row>
    <row r="24" spans="1:32" x14ac:dyDescent="0.25">
      <c r="A24" s="380"/>
      <c r="B24" s="413"/>
      <c r="C24" s="414"/>
      <c r="D24" s="414"/>
      <c r="E24" s="414"/>
      <c r="F24" s="414"/>
      <c r="G24" s="414"/>
      <c r="H24" s="414"/>
      <c r="I24" s="414"/>
      <c r="J24" s="414"/>
      <c r="K24" s="414"/>
      <c r="L24" s="414"/>
      <c r="M24" s="414"/>
      <c r="N24" s="414"/>
      <c r="O24" s="415"/>
      <c r="P24" s="280"/>
      <c r="Q24" s="280"/>
      <c r="R24" s="64" t="s">
        <v>77</v>
      </c>
      <c r="S24" s="386" t="s">
        <v>438</v>
      </c>
      <c r="T24" s="386"/>
      <c r="U24" s="386"/>
      <c r="V24" s="386"/>
      <c r="W24" s="386"/>
      <c r="AF24" s="65"/>
    </row>
    <row r="25" spans="1:32" x14ac:dyDescent="0.25">
      <c r="A25" s="380"/>
      <c r="B25" s="413"/>
      <c r="C25" s="414"/>
      <c r="D25" s="414"/>
      <c r="E25" s="414"/>
      <c r="F25" s="414"/>
      <c r="G25" s="414"/>
      <c r="H25" s="414"/>
      <c r="I25" s="414"/>
      <c r="J25" s="414"/>
      <c r="K25" s="414"/>
      <c r="L25" s="414"/>
      <c r="M25" s="414"/>
      <c r="N25" s="414"/>
      <c r="O25" s="415"/>
      <c r="P25" s="280"/>
      <c r="Q25" s="280"/>
      <c r="S25" s="436" t="str">
        <f>IF(AND(P24=Arkusz2!B3,'06. Oświadczenie o MŚP'!P27=Arkusz2!B7),"Sprawdź status - nie można jednoczesnie być samodzielnym i patenrskim lub powiązanym",IF(AND(P24=Arkusz2!B3,'06. Oświadczenie o MŚP'!P34=Arkusz2!B7),"Sprawdź status - nie można jednoczesnie być samodzielnym i patenrskim lub powiązanym",""))</f>
        <v/>
      </c>
      <c r="T25" s="436"/>
      <c r="U25" s="436"/>
      <c r="V25" s="436"/>
      <c r="W25" s="436"/>
      <c r="X25" s="436"/>
      <c r="Y25" s="436"/>
      <c r="Z25" s="436"/>
      <c r="AA25" s="436"/>
      <c r="AB25" s="436"/>
      <c r="AC25" s="436"/>
      <c r="AD25" s="436"/>
      <c r="AE25" s="436"/>
      <c r="AF25" s="437"/>
    </row>
    <row r="26" spans="1:32" x14ac:dyDescent="0.25">
      <c r="A26" s="381"/>
      <c r="B26" s="416"/>
      <c r="C26" s="417"/>
      <c r="D26" s="417"/>
      <c r="E26" s="417"/>
      <c r="F26" s="417"/>
      <c r="G26" s="417"/>
      <c r="H26" s="417"/>
      <c r="I26" s="417"/>
      <c r="J26" s="417"/>
      <c r="K26" s="417"/>
      <c r="L26" s="417"/>
      <c r="M26" s="417"/>
      <c r="N26" s="417"/>
      <c r="O26" s="418"/>
      <c r="P26" s="73"/>
      <c r="Q26" s="66"/>
      <c r="R26" s="66"/>
      <c r="S26" s="438"/>
      <c r="T26" s="438"/>
      <c r="U26" s="438"/>
      <c r="V26" s="438"/>
      <c r="W26" s="438"/>
      <c r="X26" s="438"/>
      <c r="Y26" s="438"/>
      <c r="Z26" s="438"/>
      <c r="AA26" s="438"/>
      <c r="AB26" s="438"/>
      <c r="AC26" s="438"/>
      <c r="AD26" s="438"/>
      <c r="AE26" s="438"/>
      <c r="AF26" s="439"/>
    </row>
    <row r="27" spans="1:32" ht="15" customHeight="1" x14ac:dyDescent="0.25">
      <c r="A27" s="407">
        <f>+A23+1</f>
        <v>4</v>
      </c>
      <c r="B27" s="419" t="s">
        <v>444</v>
      </c>
      <c r="C27" s="420"/>
      <c r="D27" s="420"/>
      <c r="E27" s="420"/>
      <c r="F27" s="420"/>
      <c r="G27" s="420"/>
      <c r="H27" s="420"/>
      <c r="I27" s="420"/>
      <c r="J27" s="420"/>
      <c r="K27" s="420"/>
      <c r="L27" s="420"/>
      <c r="M27" s="420"/>
      <c r="N27" s="420"/>
      <c r="O27" s="421"/>
      <c r="P27" s="280"/>
      <c r="Q27" s="280"/>
      <c r="R27" s="67" t="s">
        <v>77</v>
      </c>
      <c r="S27" s="390" t="str">
        <f>IF(OR(P24=Arkusz2!B3,P27=Arkusz2!B9),"NIE DOTYCZY","proszę wybrac z listy")</f>
        <v>proszę wybrac z listy</v>
      </c>
      <c r="T27" s="390"/>
      <c r="U27" s="390"/>
      <c r="V27" s="390"/>
      <c r="W27" s="390"/>
      <c r="X27" s="62"/>
      <c r="Y27" s="62"/>
      <c r="Z27" s="62"/>
      <c r="AA27" s="62"/>
      <c r="AB27" s="62"/>
      <c r="AC27" s="62"/>
      <c r="AD27" s="62"/>
      <c r="AE27" s="62"/>
      <c r="AF27" s="63"/>
    </row>
    <row r="28" spans="1:32" x14ac:dyDescent="0.25">
      <c r="A28" s="408"/>
      <c r="B28" s="422"/>
      <c r="C28" s="423"/>
      <c r="D28" s="423"/>
      <c r="E28" s="423"/>
      <c r="F28" s="423"/>
      <c r="G28" s="423"/>
      <c r="H28" s="423"/>
      <c r="I28" s="423"/>
      <c r="J28" s="423"/>
      <c r="K28" s="423"/>
      <c r="L28" s="423"/>
      <c r="M28" s="423"/>
      <c r="N28" s="423"/>
      <c r="O28" s="424"/>
      <c r="P28" s="280"/>
      <c r="Q28" s="280"/>
      <c r="S28" s="428" t="str">
        <f>IF(P27=Arkusz2!B7,"Proszę wpisac poniżej nazwy przedsiębiorstw partnerskich","")</f>
        <v/>
      </c>
      <c r="T28" s="428"/>
      <c r="U28" s="428"/>
      <c r="V28" s="428"/>
      <c r="W28" s="428"/>
      <c r="X28" s="428"/>
      <c r="Y28" s="428"/>
      <c r="Z28" s="428"/>
      <c r="AA28" s="428"/>
      <c r="AB28" s="428"/>
      <c r="AC28" s="428"/>
      <c r="AD28" s="428"/>
      <c r="AE28" s="428"/>
      <c r="AF28" s="429"/>
    </row>
    <row r="29" spans="1:32" x14ac:dyDescent="0.25">
      <c r="A29" s="408"/>
      <c r="B29" s="422"/>
      <c r="C29" s="423"/>
      <c r="D29" s="423"/>
      <c r="E29" s="423"/>
      <c r="F29" s="423"/>
      <c r="G29" s="423"/>
      <c r="H29" s="423"/>
      <c r="I29" s="423"/>
      <c r="J29" s="423"/>
      <c r="K29" s="423"/>
      <c r="L29" s="423"/>
      <c r="M29" s="423"/>
      <c r="N29" s="423"/>
      <c r="O29" s="424"/>
      <c r="P29" s="68">
        <v>1</v>
      </c>
      <c r="Q29" s="430" t="str">
        <f>IF($S$27="nie dotyczy","nie dotyczy",IF(P27="tak","Proszę wpisać Nazwę"," "))</f>
        <v xml:space="preserve"> </v>
      </c>
      <c r="R29" s="430"/>
      <c r="S29" s="430"/>
      <c r="T29" s="430"/>
      <c r="U29" s="430"/>
      <c r="V29" s="430"/>
      <c r="W29" s="430"/>
      <c r="X29" s="430"/>
      <c r="Y29" s="430"/>
      <c r="Z29" s="430"/>
      <c r="AA29" s="430"/>
      <c r="AB29" s="430"/>
      <c r="AC29" s="430"/>
      <c r="AD29" s="430"/>
      <c r="AE29" s="430"/>
      <c r="AF29" s="431"/>
    </row>
    <row r="30" spans="1:32" x14ac:dyDescent="0.25">
      <c r="A30" s="408"/>
      <c r="B30" s="422"/>
      <c r="C30" s="423"/>
      <c r="D30" s="423"/>
      <c r="E30" s="423"/>
      <c r="F30" s="423"/>
      <c r="G30" s="423"/>
      <c r="H30" s="423"/>
      <c r="I30" s="423"/>
      <c r="J30" s="423"/>
      <c r="K30" s="423"/>
      <c r="L30" s="423"/>
      <c r="M30" s="423"/>
      <c r="N30" s="423"/>
      <c r="O30" s="424"/>
      <c r="P30" s="68">
        <f>+P29+1</f>
        <v>2</v>
      </c>
      <c r="Q30" s="432"/>
      <c r="R30" s="432"/>
      <c r="S30" s="432"/>
      <c r="T30" s="432"/>
      <c r="U30" s="432"/>
      <c r="V30" s="432"/>
      <c r="W30" s="432"/>
      <c r="X30" s="432"/>
      <c r="Y30" s="432"/>
      <c r="Z30" s="432"/>
      <c r="AA30" s="432"/>
      <c r="AB30" s="432"/>
      <c r="AC30" s="432"/>
      <c r="AD30" s="432"/>
      <c r="AE30" s="432"/>
      <c r="AF30" s="433"/>
    </row>
    <row r="31" spans="1:32" x14ac:dyDescent="0.25">
      <c r="A31" s="408"/>
      <c r="B31" s="422"/>
      <c r="C31" s="423"/>
      <c r="D31" s="423"/>
      <c r="E31" s="423"/>
      <c r="F31" s="423"/>
      <c r="G31" s="423"/>
      <c r="H31" s="423"/>
      <c r="I31" s="423"/>
      <c r="J31" s="423"/>
      <c r="K31" s="423"/>
      <c r="L31" s="423"/>
      <c r="M31" s="423"/>
      <c r="N31" s="423"/>
      <c r="O31" s="424"/>
      <c r="P31" s="68">
        <f t="shared" ref="P31:P33" si="0">+P30+1</f>
        <v>3</v>
      </c>
      <c r="Q31" s="434" t="str">
        <f t="shared" ref="Q31:Q33" si="1">IF($S$27="nie dotyczy","nie dotyczy",IF($S$27="proszę wybrac z listy","","Proszę wpisać Nazwę"))</f>
        <v/>
      </c>
      <c r="R31" s="434"/>
      <c r="S31" s="434"/>
      <c r="T31" s="434"/>
      <c r="U31" s="434"/>
      <c r="V31" s="434"/>
      <c r="W31" s="434"/>
      <c r="X31" s="434"/>
      <c r="Y31" s="434"/>
      <c r="Z31" s="434"/>
      <c r="AA31" s="434"/>
      <c r="AB31" s="434"/>
      <c r="AC31" s="434"/>
      <c r="AD31" s="434"/>
      <c r="AE31" s="434"/>
      <c r="AF31" s="435"/>
    </row>
    <row r="32" spans="1:32" x14ac:dyDescent="0.25">
      <c r="A32" s="408"/>
      <c r="B32" s="422"/>
      <c r="C32" s="423"/>
      <c r="D32" s="423"/>
      <c r="E32" s="423"/>
      <c r="F32" s="423"/>
      <c r="G32" s="423"/>
      <c r="H32" s="423"/>
      <c r="I32" s="423"/>
      <c r="J32" s="423"/>
      <c r="K32" s="423"/>
      <c r="L32" s="423"/>
      <c r="M32" s="423"/>
      <c r="N32" s="423"/>
      <c r="O32" s="424"/>
      <c r="P32" s="68">
        <f t="shared" si="0"/>
        <v>4</v>
      </c>
      <c r="Q32" s="434" t="str">
        <f t="shared" si="1"/>
        <v/>
      </c>
      <c r="R32" s="434"/>
      <c r="S32" s="434"/>
      <c r="T32" s="434"/>
      <c r="U32" s="434"/>
      <c r="V32" s="434"/>
      <c r="W32" s="434"/>
      <c r="X32" s="434"/>
      <c r="Y32" s="434"/>
      <c r="Z32" s="434"/>
      <c r="AA32" s="434"/>
      <c r="AB32" s="434"/>
      <c r="AC32" s="434"/>
      <c r="AD32" s="434"/>
      <c r="AE32" s="434"/>
      <c r="AF32" s="435"/>
    </row>
    <row r="33" spans="1:32" x14ac:dyDescent="0.25">
      <c r="A33" s="409"/>
      <c r="B33" s="425"/>
      <c r="C33" s="426"/>
      <c r="D33" s="426"/>
      <c r="E33" s="426"/>
      <c r="F33" s="426"/>
      <c r="G33" s="426"/>
      <c r="H33" s="426"/>
      <c r="I33" s="426"/>
      <c r="J33" s="426"/>
      <c r="K33" s="426"/>
      <c r="L33" s="426"/>
      <c r="M33" s="426"/>
      <c r="N33" s="426"/>
      <c r="O33" s="427"/>
      <c r="P33" s="69">
        <f t="shared" si="0"/>
        <v>5</v>
      </c>
      <c r="Q33" s="161" t="str">
        <f t="shared" si="1"/>
        <v/>
      </c>
      <c r="R33" s="161"/>
      <c r="S33" s="161"/>
      <c r="T33" s="161"/>
      <c r="U33" s="161"/>
      <c r="V33" s="161"/>
      <c r="W33" s="161"/>
      <c r="X33" s="161"/>
      <c r="Y33" s="161"/>
      <c r="Z33" s="161"/>
      <c r="AA33" s="161"/>
      <c r="AB33" s="161"/>
      <c r="AC33" s="161"/>
      <c r="AD33" s="161"/>
      <c r="AE33" s="161"/>
      <c r="AF33" s="162"/>
    </row>
    <row r="34" spans="1:32" x14ac:dyDescent="0.25">
      <c r="A34" s="407">
        <f>+A27+1</f>
        <v>5</v>
      </c>
      <c r="B34" s="419" t="s">
        <v>445</v>
      </c>
      <c r="C34" s="420"/>
      <c r="D34" s="420"/>
      <c r="E34" s="420"/>
      <c r="F34" s="420"/>
      <c r="G34" s="420"/>
      <c r="H34" s="420"/>
      <c r="I34" s="420"/>
      <c r="J34" s="420"/>
      <c r="K34" s="420"/>
      <c r="L34" s="420"/>
      <c r="M34" s="420"/>
      <c r="N34" s="420"/>
      <c r="O34" s="421"/>
      <c r="P34" s="280"/>
      <c r="Q34" s="280"/>
      <c r="R34" s="67" t="s">
        <v>77</v>
      </c>
      <c r="S34" s="390" t="str">
        <f>IF(OR(P24=Arkusz2!B3,P34=Arkusz2!B9),"NIE DOTYCZY","proszę wybrac z listy")</f>
        <v>proszę wybrac z listy</v>
      </c>
      <c r="T34" s="390"/>
      <c r="U34" s="390"/>
      <c r="V34" s="390"/>
      <c r="W34" s="390"/>
      <c r="X34" s="62"/>
      <c r="Y34" s="62"/>
      <c r="Z34" s="62"/>
      <c r="AA34" s="62"/>
      <c r="AB34" s="62"/>
      <c r="AC34" s="62"/>
      <c r="AD34" s="62"/>
      <c r="AE34" s="62"/>
      <c r="AF34" s="63"/>
    </row>
    <row r="35" spans="1:32" x14ac:dyDescent="0.25">
      <c r="A35" s="408"/>
      <c r="B35" s="422"/>
      <c r="C35" s="423"/>
      <c r="D35" s="423"/>
      <c r="E35" s="423"/>
      <c r="F35" s="423"/>
      <c r="G35" s="423"/>
      <c r="H35" s="423"/>
      <c r="I35" s="423"/>
      <c r="J35" s="423"/>
      <c r="K35" s="423"/>
      <c r="L35" s="423"/>
      <c r="M35" s="423"/>
      <c r="N35" s="423"/>
      <c r="O35" s="424"/>
      <c r="P35" s="280"/>
      <c r="Q35" s="280"/>
      <c r="S35" s="428" t="str">
        <f>IF(P34=Arkusz2!B7,"Proszę wpisac poniżej nazwy przedsiębiorstw powiązanych","")</f>
        <v/>
      </c>
      <c r="T35" s="428"/>
      <c r="U35" s="428"/>
      <c r="V35" s="428"/>
      <c r="W35" s="428"/>
      <c r="X35" s="428"/>
      <c r="Y35" s="428"/>
      <c r="Z35" s="428"/>
      <c r="AA35" s="428"/>
      <c r="AB35" s="428"/>
      <c r="AC35" s="428"/>
      <c r="AD35" s="428"/>
      <c r="AE35" s="428"/>
      <c r="AF35" s="429"/>
    </row>
    <row r="36" spans="1:32" x14ac:dyDescent="0.25">
      <c r="A36" s="408"/>
      <c r="B36" s="422"/>
      <c r="C36" s="423"/>
      <c r="D36" s="423"/>
      <c r="E36" s="423"/>
      <c r="F36" s="423"/>
      <c r="G36" s="423"/>
      <c r="H36" s="423"/>
      <c r="I36" s="423"/>
      <c r="J36" s="423"/>
      <c r="K36" s="423"/>
      <c r="L36" s="423"/>
      <c r="M36" s="423"/>
      <c r="N36" s="423"/>
      <c r="O36" s="424"/>
      <c r="P36" s="68">
        <v>1</v>
      </c>
      <c r="Q36" s="430" t="str">
        <f>IF($S$34="nie dotyczy","nie dotyczy",IF(P34="tak","Proszę wpisać Nazwę",""))</f>
        <v/>
      </c>
      <c r="R36" s="430"/>
      <c r="S36" s="430"/>
      <c r="T36" s="430"/>
      <c r="U36" s="430"/>
      <c r="V36" s="430"/>
      <c r="W36" s="430"/>
      <c r="X36" s="430"/>
      <c r="Y36" s="430"/>
      <c r="Z36" s="430"/>
      <c r="AA36" s="430"/>
      <c r="AB36" s="430"/>
      <c r="AC36" s="430"/>
      <c r="AD36" s="430"/>
      <c r="AE36" s="430"/>
      <c r="AF36" s="431"/>
    </row>
    <row r="37" spans="1:32" x14ac:dyDescent="0.25">
      <c r="A37" s="408"/>
      <c r="B37" s="422"/>
      <c r="C37" s="423"/>
      <c r="D37" s="423"/>
      <c r="E37" s="423"/>
      <c r="F37" s="423"/>
      <c r="G37" s="423"/>
      <c r="H37" s="423"/>
      <c r="I37" s="423"/>
      <c r="J37" s="423"/>
      <c r="K37" s="423"/>
      <c r="L37" s="423"/>
      <c r="M37" s="423"/>
      <c r="N37" s="423"/>
      <c r="O37" s="424"/>
      <c r="P37" s="68">
        <f>+P36+1</f>
        <v>2</v>
      </c>
      <c r="Q37" s="432"/>
      <c r="R37" s="432"/>
      <c r="S37" s="432"/>
      <c r="T37" s="432"/>
      <c r="U37" s="432"/>
      <c r="V37" s="432"/>
      <c r="W37" s="432"/>
      <c r="X37" s="432"/>
      <c r="Y37" s="432"/>
      <c r="Z37" s="432"/>
      <c r="AA37" s="432"/>
      <c r="AB37" s="432"/>
      <c r="AC37" s="432"/>
      <c r="AD37" s="432"/>
      <c r="AE37" s="432"/>
      <c r="AF37" s="433"/>
    </row>
    <row r="38" spans="1:32" x14ac:dyDescent="0.25">
      <c r="A38" s="408"/>
      <c r="B38" s="422"/>
      <c r="C38" s="423"/>
      <c r="D38" s="423"/>
      <c r="E38" s="423"/>
      <c r="F38" s="423"/>
      <c r="G38" s="423"/>
      <c r="H38" s="423"/>
      <c r="I38" s="423"/>
      <c r="J38" s="423"/>
      <c r="K38" s="423"/>
      <c r="L38" s="423"/>
      <c r="M38" s="423"/>
      <c r="N38" s="423"/>
      <c r="O38" s="424"/>
      <c r="P38" s="68">
        <f t="shared" ref="P38:P40" si="2">+P37+1</f>
        <v>3</v>
      </c>
      <c r="Q38" s="434" t="str">
        <f t="shared" ref="Q38:Q40" si="3">IF($S$34="nie dotyczy","nie dotyczy",IF(P36="tak","Proszę wpisać Nazwę",""))</f>
        <v/>
      </c>
      <c r="R38" s="434"/>
      <c r="S38" s="434"/>
      <c r="T38" s="434"/>
      <c r="U38" s="434"/>
      <c r="V38" s="434"/>
      <c r="W38" s="434"/>
      <c r="X38" s="434"/>
      <c r="Y38" s="434"/>
      <c r="Z38" s="434"/>
      <c r="AA38" s="434"/>
      <c r="AB38" s="434"/>
      <c r="AC38" s="434"/>
      <c r="AD38" s="434"/>
      <c r="AE38" s="434"/>
      <c r="AF38" s="435"/>
    </row>
    <row r="39" spans="1:32" x14ac:dyDescent="0.25">
      <c r="A39" s="408"/>
      <c r="B39" s="422"/>
      <c r="C39" s="423"/>
      <c r="D39" s="423"/>
      <c r="E39" s="423"/>
      <c r="F39" s="423"/>
      <c r="G39" s="423"/>
      <c r="H39" s="423"/>
      <c r="I39" s="423"/>
      <c r="J39" s="423"/>
      <c r="K39" s="423"/>
      <c r="L39" s="423"/>
      <c r="M39" s="423"/>
      <c r="N39" s="423"/>
      <c r="O39" s="424"/>
      <c r="P39" s="68">
        <f t="shared" si="2"/>
        <v>4</v>
      </c>
      <c r="Q39" s="434" t="str">
        <f t="shared" si="3"/>
        <v/>
      </c>
      <c r="R39" s="434"/>
      <c r="S39" s="434"/>
      <c r="T39" s="434"/>
      <c r="U39" s="434"/>
      <c r="V39" s="434"/>
      <c r="W39" s="434"/>
      <c r="X39" s="434"/>
      <c r="Y39" s="434"/>
      <c r="Z39" s="434"/>
      <c r="AA39" s="434"/>
      <c r="AB39" s="434"/>
      <c r="AC39" s="434"/>
      <c r="AD39" s="434"/>
      <c r="AE39" s="434"/>
      <c r="AF39" s="435"/>
    </row>
    <row r="40" spans="1:32" x14ac:dyDescent="0.25">
      <c r="A40" s="408"/>
      <c r="B40" s="422"/>
      <c r="C40" s="423"/>
      <c r="D40" s="423"/>
      <c r="E40" s="423"/>
      <c r="F40" s="423"/>
      <c r="G40" s="423"/>
      <c r="H40" s="423"/>
      <c r="I40" s="423"/>
      <c r="J40" s="423"/>
      <c r="K40" s="423"/>
      <c r="L40" s="423"/>
      <c r="M40" s="423"/>
      <c r="N40" s="423"/>
      <c r="O40" s="424"/>
      <c r="P40" s="69">
        <f t="shared" si="2"/>
        <v>5</v>
      </c>
      <c r="Q40" s="161" t="str">
        <f t="shared" si="3"/>
        <v/>
      </c>
      <c r="R40" s="161"/>
      <c r="S40" s="161"/>
      <c r="T40" s="161"/>
      <c r="U40" s="161"/>
      <c r="V40" s="161"/>
      <c r="W40" s="161"/>
      <c r="X40" s="161"/>
      <c r="Y40" s="161"/>
      <c r="Z40" s="161"/>
      <c r="AA40" s="161"/>
      <c r="AB40" s="161"/>
      <c r="AC40" s="161"/>
      <c r="AD40" s="161"/>
      <c r="AE40" s="161"/>
      <c r="AF40" s="162"/>
    </row>
    <row r="41" spans="1:32" ht="15" customHeight="1" x14ac:dyDescent="0.25">
      <c r="A41" s="352" t="s">
        <v>446</v>
      </c>
      <c r="B41" s="352"/>
      <c r="C41" s="352"/>
      <c r="D41" s="352"/>
      <c r="E41" s="352"/>
      <c r="F41" s="352"/>
      <c r="G41" s="352"/>
      <c r="H41" s="352"/>
      <c r="I41" s="336" t="s">
        <v>440</v>
      </c>
      <c r="J41" s="336"/>
      <c r="K41" s="336"/>
      <c r="L41" s="336"/>
      <c r="M41" s="336"/>
      <c r="N41" s="336"/>
      <c r="O41" s="336"/>
      <c r="P41" s="336"/>
      <c r="Q41" s="336" t="s">
        <v>441</v>
      </c>
      <c r="R41" s="336"/>
      <c r="S41" s="336"/>
      <c r="T41" s="336"/>
      <c r="U41" s="336"/>
      <c r="V41" s="336"/>
      <c r="W41" s="336"/>
      <c r="X41" s="336"/>
      <c r="Y41" s="336" t="s">
        <v>442</v>
      </c>
      <c r="Z41" s="336"/>
      <c r="AA41" s="336"/>
      <c r="AB41" s="336"/>
      <c r="AC41" s="336"/>
      <c r="AD41" s="336"/>
      <c r="AE41" s="336"/>
      <c r="AF41" s="336"/>
    </row>
    <row r="42" spans="1:32" x14ac:dyDescent="0.25">
      <c r="A42" s="352"/>
      <c r="B42" s="352"/>
      <c r="C42" s="352"/>
      <c r="D42" s="352"/>
      <c r="E42" s="352"/>
      <c r="F42" s="352"/>
      <c r="G42" s="352"/>
      <c r="H42" s="352"/>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row>
    <row r="43" spans="1:32" x14ac:dyDescent="0.25">
      <c r="A43" s="352"/>
      <c r="B43" s="352"/>
      <c r="C43" s="352"/>
      <c r="D43" s="352"/>
      <c r="E43" s="352"/>
      <c r="F43" s="352"/>
      <c r="G43" s="352"/>
      <c r="H43" s="352"/>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row>
    <row r="44" spans="1:32" x14ac:dyDescent="0.25">
      <c r="A44" s="334">
        <f>1+A34</f>
        <v>6</v>
      </c>
      <c r="B44" s="335" t="s">
        <v>447</v>
      </c>
      <c r="C44" s="335"/>
      <c r="D44" s="335"/>
      <c r="E44" s="335"/>
      <c r="F44" s="335"/>
      <c r="G44" s="335"/>
      <c r="H44" s="335"/>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row>
    <row r="45" spans="1:32" x14ac:dyDescent="0.25">
      <c r="A45" s="334"/>
      <c r="B45" s="335"/>
      <c r="C45" s="335"/>
      <c r="D45" s="335"/>
      <c r="E45" s="335"/>
      <c r="F45" s="335"/>
      <c r="G45" s="335"/>
      <c r="H45" s="335"/>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row>
    <row r="46" spans="1:32" x14ac:dyDescent="0.25">
      <c r="A46" s="334">
        <f>+A44+1</f>
        <v>7</v>
      </c>
      <c r="B46" s="335" t="s">
        <v>448</v>
      </c>
      <c r="C46" s="335"/>
      <c r="D46" s="335"/>
      <c r="E46" s="335"/>
      <c r="F46" s="335"/>
      <c r="G46" s="335"/>
      <c r="H46" s="335"/>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row>
    <row r="47" spans="1:32" x14ac:dyDescent="0.25">
      <c r="A47" s="334"/>
      <c r="B47" s="335"/>
      <c r="C47" s="335"/>
      <c r="D47" s="335"/>
      <c r="E47" s="335"/>
      <c r="F47" s="335"/>
      <c r="G47" s="335"/>
      <c r="H47" s="335"/>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row>
    <row r="48" spans="1:32" x14ac:dyDescent="0.25">
      <c r="A48" s="334">
        <f>+A46+1</f>
        <v>8</v>
      </c>
      <c r="B48" s="335" t="s">
        <v>449</v>
      </c>
      <c r="C48" s="335"/>
      <c r="D48" s="335"/>
      <c r="E48" s="335"/>
      <c r="F48" s="335"/>
      <c r="G48" s="335"/>
      <c r="H48" s="335"/>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row>
    <row r="49" spans="1:32" x14ac:dyDescent="0.25">
      <c r="A49" s="334"/>
      <c r="B49" s="335"/>
      <c r="C49" s="335"/>
      <c r="D49" s="335"/>
      <c r="E49" s="335"/>
      <c r="F49" s="335"/>
      <c r="G49" s="335"/>
      <c r="H49" s="335"/>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row>
    <row r="52" spans="1:32" x14ac:dyDescent="0.25">
      <c r="A52" s="402">
        <f>+A48+1</f>
        <v>9</v>
      </c>
      <c r="B52" s="400" t="s">
        <v>450</v>
      </c>
      <c r="C52" s="400"/>
      <c r="D52" s="400"/>
      <c r="E52" s="400"/>
      <c r="F52" s="400"/>
      <c r="G52" s="400"/>
      <c r="H52" s="400"/>
      <c r="I52" s="400"/>
      <c r="J52" s="400"/>
      <c r="K52" s="400"/>
      <c r="L52" s="400"/>
      <c r="M52" s="400"/>
      <c r="N52" s="400"/>
      <c r="O52" s="400"/>
      <c r="P52" s="400"/>
      <c r="Q52" s="400"/>
      <c r="R52" s="400"/>
      <c r="S52" s="400"/>
      <c r="T52" s="400"/>
      <c r="U52" s="400"/>
      <c r="V52" s="401"/>
      <c r="W52" s="382"/>
      <c r="X52" s="383"/>
      <c r="Y52" s="67" t="s">
        <v>77</v>
      </c>
      <c r="Z52" s="390" t="s">
        <v>438</v>
      </c>
      <c r="AA52" s="390"/>
      <c r="AB52" s="390"/>
      <c r="AC52" s="390"/>
      <c r="AD52" s="390"/>
      <c r="AE52" s="63"/>
    </row>
    <row r="53" spans="1:32" x14ac:dyDescent="0.25">
      <c r="A53" s="402"/>
      <c r="B53" s="400"/>
      <c r="C53" s="400"/>
      <c r="D53" s="400"/>
      <c r="E53" s="400"/>
      <c r="F53" s="400"/>
      <c r="G53" s="400"/>
      <c r="H53" s="400"/>
      <c r="I53" s="400"/>
      <c r="J53" s="400"/>
      <c r="K53" s="400"/>
      <c r="L53" s="400"/>
      <c r="M53" s="400"/>
      <c r="N53" s="400"/>
      <c r="O53" s="400"/>
      <c r="P53" s="400"/>
      <c r="Q53" s="400"/>
      <c r="R53" s="400"/>
      <c r="S53" s="400"/>
      <c r="T53" s="400"/>
      <c r="U53" s="400"/>
      <c r="V53" s="401"/>
      <c r="W53" s="384"/>
      <c r="X53" s="385"/>
      <c r="Y53" s="66"/>
      <c r="Z53" s="66"/>
      <c r="AA53" s="66"/>
      <c r="AB53" s="66"/>
      <c r="AC53" s="66"/>
      <c r="AD53" s="66"/>
      <c r="AE53" s="70"/>
    </row>
    <row r="54" spans="1:32" x14ac:dyDescent="0.25">
      <c r="A54" s="379">
        <f>+A52+1</f>
        <v>10</v>
      </c>
      <c r="B54" s="391" t="s">
        <v>451</v>
      </c>
      <c r="C54" s="392"/>
      <c r="D54" s="392"/>
      <c r="E54" s="392"/>
      <c r="F54" s="392"/>
      <c r="G54" s="392"/>
      <c r="H54" s="392"/>
      <c r="I54" s="392"/>
      <c r="J54" s="392"/>
      <c r="K54" s="392"/>
      <c r="L54" s="392"/>
      <c r="M54" s="392"/>
      <c r="N54" s="392"/>
      <c r="O54" s="392"/>
      <c r="P54" s="392"/>
      <c r="Q54" s="392"/>
      <c r="R54" s="392"/>
      <c r="S54" s="392"/>
      <c r="T54" s="392"/>
      <c r="U54" s="392"/>
      <c r="V54" s="393"/>
      <c r="W54" s="71"/>
      <c r="X54" s="62"/>
      <c r="Y54" s="62"/>
      <c r="Z54" s="62"/>
      <c r="AA54" s="62"/>
      <c r="AB54" s="62"/>
      <c r="AC54" s="62"/>
      <c r="AD54" s="62"/>
      <c r="AE54" s="63"/>
    </row>
    <row r="55" spans="1:32" x14ac:dyDescent="0.25">
      <c r="A55" s="380"/>
      <c r="B55" s="394"/>
      <c r="C55" s="395"/>
      <c r="D55" s="395"/>
      <c r="E55" s="395"/>
      <c r="F55" s="395"/>
      <c r="G55" s="395"/>
      <c r="H55" s="395"/>
      <c r="I55" s="395"/>
      <c r="J55" s="395"/>
      <c r="K55" s="395"/>
      <c r="L55" s="395"/>
      <c r="M55" s="395"/>
      <c r="N55" s="395"/>
      <c r="O55" s="395"/>
      <c r="P55" s="395"/>
      <c r="Q55" s="395"/>
      <c r="R55" s="395"/>
      <c r="S55" s="395"/>
      <c r="T55" s="395"/>
      <c r="U55" s="395"/>
      <c r="V55" s="396"/>
      <c r="W55" s="382"/>
      <c r="X55" s="383"/>
      <c r="Y55" s="64" t="s">
        <v>77</v>
      </c>
      <c r="Z55" s="386" t="s">
        <v>438</v>
      </c>
      <c r="AA55" s="386"/>
      <c r="AB55" s="386"/>
      <c r="AC55" s="386"/>
      <c r="AD55" s="386"/>
      <c r="AE55" s="65"/>
    </row>
    <row r="56" spans="1:32" x14ac:dyDescent="0.25">
      <c r="A56" s="380"/>
      <c r="B56" s="394"/>
      <c r="C56" s="395"/>
      <c r="D56" s="395"/>
      <c r="E56" s="395"/>
      <c r="F56" s="395"/>
      <c r="G56" s="395"/>
      <c r="H56" s="395"/>
      <c r="I56" s="395"/>
      <c r="J56" s="395"/>
      <c r="K56" s="395"/>
      <c r="L56" s="395"/>
      <c r="M56" s="395"/>
      <c r="N56" s="395"/>
      <c r="O56" s="395"/>
      <c r="P56" s="395"/>
      <c r="Q56" s="395"/>
      <c r="R56" s="395"/>
      <c r="S56" s="395"/>
      <c r="T56" s="395"/>
      <c r="U56" s="395"/>
      <c r="V56" s="396"/>
      <c r="W56" s="384"/>
      <c r="X56" s="385"/>
      <c r="AE56" s="65"/>
    </row>
    <row r="57" spans="1:32" x14ac:dyDescent="0.25">
      <c r="A57" s="380"/>
      <c r="B57" s="394"/>
      <c r="C57" s="395"/>
      <c r="D57" s="395"/>
      <c r="E57" s="395"/>
      <c r="F57" s="395"/>
      <c r="G57" s="395"/>
      <c r="H57" s="395"/>
      <c r="I57" s="395"/>
      <c r="J57" s="395"/>
      <c r="K57" s="395"/>
      <c r="L57" s="395"/>
      <c r="M57" s="395"/>
      <c r="N57" s="395"/>
      <c r="O57" s="395"/>
      <c r="P57" s="395"/>
      <c r="Q57" s="395"/>
      <c r="R57" s="395"/>
      <c r="S57" s="395"/>
      <c r="T57" s="395"/>
      <c r="U57" s="395"/>
      <c r="V57" s="396"/>
      <c r="W57" s="72"/>
      <c r="AE57" s="65"/>
    </row>
    <row r="58" spans="1:32" x14ac:dyDescent="0.25">
      <c r="A58" s="380"/>
      <c r="B58" s="394"/>
      <c r="C58" s="395"/>
      <c r="D58" s="395"/>
      <c r="E58" s="395"/>
      <c r="F58" s="395"/>
      <c r="G58" s="395"/>
      <c r="H58" s="395"/>
      <c r="I58" s="395"/>
      <c r="J58" s="395"/>
      <c r="K58" s="395"/>
      <c r="L58" s="395"/>
      <c r="M58" s="395"/>
      <c r="N58" s="395"/>
      <c r="O58" s="395"/>
      <c r="P58" s="395"/>
      <c r="Q58" s="395"/>
      <c r="R58" s="395"/>
      <c r="S58" s="395"/>
      <c r="T58" s="395"/>
      <c r="U58" s="395"/>
      <c r="V58" s="396"/>
      <c r="W58" s="72"/>
      <c r="AE58" s="65"/>
    </row>
    <row r="59" spans="1:32" x14ac:dyDescent="0.25">
      <c r="A59" s="380"/>
      <c r="B59" s="394"/>
      <c r="C59" s="395"/>
      <c r="D59" s="395"/>
      <c r="E59" s="395"/>
      <c r="F59" s="395"/>
      <c r="G59" s="395"/>
      <c r="H59" s="395"/>
      <c r="I59" s="395"/>
      <c r="J59" s="395"/>
      <c r="K59" s="395"/>
      <c r="L59" s="395"/>
      <c r="M59" s="395"/>
      <c r="N59" s="395"/>
      <c r="O59" s="395"/>
      <c r="P59" s="395"/>
      <c r="Q59" s="395"/>
      <c r="R59" s="395"/>
      <c r="S59" s="395"/>
      <c r="T59" s="395"/>
      <c r="U59" s="395"/>
      <c r="V59" s="396"/>
      <c r="W59" s="72"/>
      <c r="AE59" s="65"/>
    </row>
    <row r="60" spans="1:32" x14ac:dyDescent="0.25">
      <c r="A60" s="380"/>
      <c r="B60" s="394"/>
      <c r="C60" s="395"/>
      <c r="D60" s="395"/>
      <c r="E60" s="395"/>
      <c r="F60" s="395"/>
      <c r="G60" s="395"/>
      <c r="H60" s="395"/>
      <c r="I60" s="395"/>
      <c r="J60" s="395"/>
      <c r="K60" s="395"/>
      <c r="L60" s="395"/>
      <c r="M60" s="395"/>
      <c r="N60" s="395"/>
      <c r="O60" s="395"/>
      <c r="P60" s="395"/>
      <c r="Q60" s="395"/>
      <c r="R60" s="395"/>
      <c r="S60" s="395"/>
      <c r="T60" s="395"/>
      <c r="U60" s="395"/>
      <c r="V60" s="396"/>
      <c r="W60" s="72"/>
      <c r="AE60" s="65"/>
    </row>
    <row r="61" spans="1:32" x14ac:dyDescent="0.25">
      <c r="A61" s="380"/>
      <c r="B61" s="394"/>
      <c r="C61" s="395"/>
      <c r="D61" s="395"/>
      <c r="E61" s="395"/>
      <c r="F61" s="395"/>
      <c r="G61" s="395"/>
      <c r="H61" s="395"/>
      <c r="I61" s="395"/>
      <c r="J61" s="395"/>
      <c r="K61" s="395"/>
      <c r="L61" s="395"/>
      <c r="M61" s="395"/>
      <c r="N61" s="395"/>
      <c r="O61" s="395"/>
      <c r="P61" s="395"/>
      <c r="Q61" s="395"/>
      <c r="R61" s="395"/>
      <c r="S61" s="395"/>
      <c r="T61" s="395"/>
      <c r="U61" s="395"/>
      <c r="V61" s="396"/>
      <c r="W61" s="72"/>
      <c r="AE61" s="65"/>
    </row>
    <row r="62" spans="1:32" x14ac:dyDescent="0.25">
      <c r="A62" s="380"/>
      <c r="B62" s="394"/>
      <c r="C62" s="395"/>
      <c r="D62" s="395"/>
      <c r="E62" s="395"/>
      <c r="F62" s="395"/>
      <c r="G62" s="395"/>
      <c r="H62" s="395"/>
      <c r="I62" s="395"/>
      <c r="J62" s="395"/>
      <c r="K62" s="395"/>
      <c r="L62" s="395"/>
      <c r="M62" s="395"/>
      <c r="N62" s="395"/>
      <c r="O62" s="395"/>
      <c r="P62" s="395"/>
      <c r="Q62" s="395"/>
      <c r="R62" s="395"/>
      <c r="S62" s="395"/>
      <c r="T62" s="395"/>
      <c r="U62" s="395"/>
      <c r="V62" s="396"/>
      <c r="W62" s="72"/>
      <c r="AE62" s="65"/>
    </row>
    <row r="63" spans="1:32" x14ac:dyDescent="0.25">
      <c r="A63" s="381"/>
      <c r="B63" s="397"/>
      <c r="C63" s="398"/>
      <c r="D63" s="398"/>
      <c r="E63" s="398"/>
      <c r="F63" s="398"/>
      <c r="G63" s="398"/>
      <c r="H63" s="398"/>
      <c r="I63" s="398"/>
      <c r="J63" s="398"/>
      <c r="K63" s="398"/>
      <c r="L63" s="398"/>
      <c r="M63" s="398"/>
      <c r="N63" s="398"/>
      <c r="O63" s="398"/>
      <c r="P63" s="398"/>
      <c r="Q63" s="398"/>
      <c r="R63" s="398"/>
      <c r="S63" s="398"/>
      <c r="T63" s="398"/>
      <c r="U63" s="398"/>
      <c r="V63" s="399"/>
      <c r="W63" s="73"/>
      <c r="X63" s="66"/>
      <c r="Y63" s="66"/>
      <c r="Z63" s="66"/>
      <c r="AA63" s="66"/>
      <c r="AB63" s="66"/>
      <c r="AC63" s="66"/>
      <c r="AD63" s="66"/>
      <c r="AE63" s="70"/>
    </row>
    <row r="64" spans="1:32" x14ac:dyDescent="0.25">
      <c r="A64" s="379">
        <f>+A54+1</f>
        <v>11</v>
      </c>
      <c r="B64" s="340" t="s">
        <v>452</v>
      </c>
      <c r="C64" s="341"/>
      <c r="D64" s="341"/>
      <c r="E64" s="341"/>
      <c r="F64" s="341"/>
      <c r="G64" s="341"/>
      <c r="H64" s="341"/>
      <c r="I64" s="341"/>
      <c r="J64" s="341"/>
      <c r="K64" s="341"/>
      <c r="L64" s="341"/>
      <c r="M64" s="341"/>
      <c r="N64" s="341"/>
      <c r="O64" s="341"/>
      <c r="P64" s="341"/>
      <c r="Q64" s="341"/>
      <c r="R64" s="341"/>
      <c r="S64" s="341"/>
      <c r="T64" s="341"/>
      <c r="U64" s="341"/>
      <c r="V64" s="342"/>
      <c r="W64" s="382"/>
      <c r="X64" s="383"/>
      <c r="Y64" s="67" t="s">
        <v>77</v>
      </c>
      <c r="Z64" s="390" t="s">
        <v>438</v>
      </c>
      <c r="AA64" s="390"/>
      <c r="AB64" s="390"/>
      <c r="AC64" s="390"/>
      <c r="AD64" s="390"/>
      <c r="AE64" s="63"/>
    </row>
    <row r="65" spans="1:31" x14ac:dyDescent="0.25">
      <c r="A65" s="380"/>
      <c r="B65" s="387"/>
      <c r="C65" s="388"/>
      <c r="D65" s="388"/>
      <c r="E65" s="388"/>
      <c r="F65" s="388"/>
      <c r="G65" s="388"/>
      <c r="H65" s="388"/>
      <c r="I65" s="388"/>
      <c r="J65" s="388"/>
      <c r="K65" s="388"/>
      <c r="L65" s="388"/>
      <c r="M65" s="388"/>
      <c r="N65" s="388"/>
      <c r="O65" s="388"/>
      <c r="P65" s="388"/>
      <c r="Q65" s="388"/>
      <c r="R65" s="388"/>
      <c r="S65" s="388"/>
      <c r="T65" s="388"/>
      <c r="U65" s="388"/>
      <c r="V65" s="389"/>
      <c r="W65" s="384"/>
      <c r="X65" s="385"/>
      <c r="AE65" s="65"/>
    </row>
    <row r="66" spans="1:31" x14ac:dyDescent="0.25">
      <c r="A66" s="381"/>
      <c r="B66" s="343"/>
      <c r="C66" s="344"/>
      <c r="D66" s="344"/>
      <c r="E66" s="344"/>
      <c r="F66" s="344"/>
      <c r="G66" s="344"/>
      <c r="H66" s="344"/>
      <c r="I66" s="344"/>
      <c r="J66" s="344"/>
      <c r="K66" s="344"/>
      <c r="L66" s="344"/>
      <c r="M66" s="344"/>
      <c r="N66" s="344"/>
      <c r="O66" s="344"/>
      <c r="P66" s="344"/>
      <c r="Q66" s="344"/>
      <c r="R66" s="344"/>
      <c r="S66" s="344"/>
      <c r="T66" s="344"/>
      <c r="U66" s="344"/>
      <c r="V66" s="345"/>
      <c r="W66" s="73"/>
      <c r="X66" s="66"/>
      <c r="Y66" s="66"/>
      <c r="Z66" s="66"/>
      <c r="AA66" s="66"/>
      <c r="AB66" s="66"/>
      <c r="AC66" s="66"/>
      <c r="AD66" s="66"/>
      <c r="AE66" s="70"/>
    </row>
    <row r="67" spans="1:31" ht="4.5" customHeight="1" x14ac:dyDescent="0.25"/>
    <row r="68" spans="1:31" x14ac:dyDescent="0.25">
      <c r="B68" s="378" t="s">
        <v>453</v>
      </c>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row>
    <row r="69" spans="1:31" x14ac:dyDescent="0.25">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row>
    <row r="70" spans="1:31" ht="4.5" customHeight="1" x14ac:dyDescent="0.25"/>
    <row r="71" spans="1:31" x14ac:dyDescent="0.25">
      <c r="B71" s="296"/>
      <c r="C71" s="296"/>
      <c r="D71" s="296"/>
      <c r="E71" s="296"/>
      <c r="F71" s="296"/>
      <c r="G71" s="296"/>
      <c r="H71" s="296"/>
      <c r="I71" s="296"/>
      <c r="V71" s="297"/>
      <c r="W71" s="297"/>
      <c r="X71" s="297"/>
      <c r="Y71" s="297"/>
      <c r="Z71" s="297"/>
      <c r="AA71" s="297"/>
      <c r="AB71" s="297"/>
      <c r="AC71" s="297"/>
      <c r="AD71" s="297"/>
      <c r="AE71" s="297"/>
    </row>
    <row r="72" spans="1:31" x14ac:dyDescent="0.25">
      <c r="B72" s="296"/>
      <c r="C72" s="296"/>
      <c r="D72" s="296"/>
      <c r="E72" s="296"/>
      <c r="F72" s="296"/>
      <c r="G72" s="296"/>
      <c r="H72" s="296"/>
      <c r="I72" s="296"/>
      <c r="K72" s="111"/>
      <c r="L72" s="111"/>
      <c r="M72" s="52" t="s">
        <v>77</v>
      </c>
      <c r="N72" s="111"/>
      <c r="O72" s="111"/>
      <c r="P72" s="52" t="s">
        <v>77</v>
      </c>
      <c r="Q72" s="111"/>
      <c r="R72" s="111"/>
      <c r="S72" s="111"/>
      <c r="T72" s="111"/>
      <c r="V72" s="297"/>
      <c r="W72" s="297"/>
      <c r="X72" s="297"/>
      <c r="Y72" s="297"/>
      <c r="Z72" s="297"/>
      <c r="AA72" s="297"/>
      <c r="AB72" s="297"/>
      <c r="AC72" s="297"/>
      <c r="AD72" s="297"/>
      <c r="AE72" s="297"/>
    </row>
    <row r="73" spans="1:31" s="22" customFormat="1" ht="6.75" customHeight="1" x14ac:dyDescent="0.25">
      <c r="B73" s="237" t="s">
        <v>4</v>
      </c>
      <c r="C73" s="237"/>
      <c r="D73" s="237"/>
      <c r="E73" s="237"/>
      <c r="F73" s="237"/>
      <c r="G73" s="237"/>
      <c r="H73" s="237"/>
      <c r="I73" s="237"/>
      <c r="K73" s="237" t="s">
        <v>291</v>
      </c>
      <c r="L73" s="237"/>
      <c r="M73" s="237"/>
      <c r="N73" s="237"/>
      <c r="O73" s="237"/>
      <c r="P73" s="237"/>
      <c r="Q73" s="237"/>
      <c r="R73" s="237"/>
      <c r="S73" s="237"/>
      <c r="T73" s="237"/>
      <c r="V73" s="237" t="s">
        <v>292</v>
      </c>
      <c r="W73" s="237"/>
      <c r="X73" s="237"/>
      <c r="Y73" s="237"/>
      <c r="Z73" s="237"/>
      <c r="AA73" s="237"/>
      <c r="AB73" s="237"/>
      <c r="AC73" s="237"/>
      <c r="AD73" s="237"/>
      <c r="AE73" s="237"/>
    </row>
    <row r="74" spans="1:31" ht="4.5" customHeight="1" x14ac:dyDescent="0.25"/>
    <row r="75" spans="1:31" x14ac:dyDescent="0.25">
      <c r="B75" s="368" t="s">
        <v>454</v>
      </c>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row>
    <row r="76" spans="1:31" x14ac:dyDescent="0.25">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row>
    <row r="77" spans="1:31" x14ac:dyDescent="0.25">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row>
    <row r="78" spans="1:31" x14ac:dyDescent="0.25">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row>
    <row r="79" spans="1:31" x14ac:dyDescent="0.25">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row>
    <row r="80" spans="1:31" x14ac:dyDescent="0.25">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row>
    <row r="81" spans="2:31" x14ac:dyDescent="0.25">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row>
    <row r="82" spans="2:31" x14ac:dyDescent="0.25">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row>
    <row r="83" spans="2:31" x14ac:dyDescent="0.25">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row>
    <row r="84" spans="2:31" x14ac:dyDescent="0.25">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row>
    <row r="85" spans="2:31" x14ac:dyDescent="0.25">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row>
    <row r="86" spans="2:31" x14ac:dyDescent="0.25">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row>
    <row r="87" spans="2:31" ht="4.5" customHeight="1" x14ac:dyDescent="0.25"/>
    <row r="88" spans="2:31" ht="12.75" customHeight="1" x14ac:dyDescent="0.25">
      <c r="B88" s="301" t="s">
        <v>455</v>
      </c>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3"/>
    </row>
    <row r="89" spans="2:31" ht="12.75" customHeight="1" x14ac:dyDescent="0.25">
      <c r="B89" s="304"/>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6"/>
    </row>
    <row r="90" spans="2:31" ht="12.75" customHeight="1" x14ac:dyDescent="0.25">
      <c r="B90" s="304"/>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6"/>
    </row>
    <row r="91" spans="2:31" ht="12.75" customHeight="1" x14ac:dyDescent="0.25">
      <c r="B91" s="307"/>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9"/>
    </row>
    <row r="92" spans="2:31" ht="4.5" customHeight="1" x14ac:dyDescent="0.25"/>
    <row r="93" spans="2:31" x14ac:dyDescent="0.25">
      <c r="B93" s="301" t="s">
        <v>456</v>
      </c>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1"/>
    </row>
    <row r="94" spans="2:31" x14ac:dyDescent="0.25">
      <c r="B94" s="372"/>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4"/>
    </row>
    <row r="95" spans="2:31" x14ac:dyDescent="0.25">
      <c r="B95" s="372"/>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4"/>
    </row>
    <row r="96" spans="2:31" x14ac:dyDescent="0.25">
      <c r="B96" s="372"/>
      <c r="C96" s="373"/>
      <c r="D96" s="373"/>
      <c r="E96" s="373"/>
      <c r="F96" s="373"/>
      <c r="G96" s="373"/>
      <c r="H96" s="373"/>
      <c r="I96" s="373"/>
      <c r="J96" s="373"/>
      <c r="K96" s="373"/>
      <c r="L96" s="373"/>
      <c r="M96" s="373"/>
      <c r="N96" s="373"/>
      <c r="O96" s="373"/>
      <c r="P96" s="373"/>
      <c r="Q96" s="373"/>
      <c r="R96" s="373"/>
      <c r="S96" s="373"/>
      <c r="T96" s="373"/>
      <c r="U96" s="373"/>
      <c r="V96" s="373"/>
      <c r="W96" s="373"/>
      <c r="X96" s="373"/>
      <c r="Y96" s="373"/>
      <c r="Z96" s="373"/>
      <c r="AA96" s="373"/>
      <c r="AB96" s="373"/>
      <c r="AC96" s="373"/>
      <c r="AD96" s="373"/>
      <c r="AE96" s="374"/>
    </row>
    <row r="97" spans="2:32" x14ac:dyDescent="0.25">
      <c r="B97" s="372"/>
      <c r="C97" s="373"/>
      <c r="D97" s="373"/>
      <c r="E97" s="373"/>
      <c r="F97" s="373"/>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4"/>
    </row>
    <row r="98" spans="2:32" x14ac:dyDescent="0.25">
      <c r="B98" s="375"/>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7"/>
    </row>
    <row r="103" spans="2:32" x14ac:dyDescent="0.25">
      <c r="B103" s="301" t="s">
        <v>457</v>
      </c>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3"/>
    </row>
    <row r="104" spans="2:32" x14ac:dyDescent="0.25">
      <c r="B104" s="304"/>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6"/>
    </row>
    <row r="105" spans="2:32" x14ac:dyDescent="0.25">
      <c r="B105" s="304"/>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6"/>
    </row>
    <row r="106" spans="2:32" x14ac:dyDescent="0.25">
      <c r="B106" s="307"/>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9"/>
    </row>
    <row r="107" spans="2:32" ht="5.25" customHeight="1" x14ac:dyDescent="0.25"/>
    <row r="108" spans="2:32" x14ac:dyDescent="0.25">
      <c r="B108" s="301" t="s">
        <v>458</v>
      </c>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3"/>
    </row>
    <row r="109" spans="2:32" x14ac:dyDescent="0.25">
      <c r="B109" s="304"/>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6"/>
    </row>
    <row r="110" spans="2:32" x14ac:dyDescent="0.25">
      <c r="B110" s="304"/>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6"/>
    </row>
    <row r="111" spans="2:32" x14ac:dyDescent="0.25">
      <c r="B111" s="304"/>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6"/>
    </row>
    <row r="112" spans="2:32" x14ac:dyDescent="0.25">
      <c r="B112" s="304"/>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6"/>
    </row>
    <row r="113" spans="2:32" x14ac:dyDescent="0.25">
      <c r="B113" s="304"/>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6"/>
    </row>
    <row r="114" spans="2:32" x14ac:dyDescent="0.25">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6"/>
    </row>
    <row r="115" spans="2:32" x14ac:dyDescent="0.25">
      <c r="B115" s="304"/>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6"/>
    </row>
    <row r="116" spans="2:32" x14ac:dyDescent="0.25">
      <c r="B116" s="304"/>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6"/>
    </row>
    <row r="117" spans="2:32" x14ac:dyDescent="0.25">
      <c r="B117" s="304"/>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6"/>
    </row>
    <row r="118" spans="2:32" x14ac:dyDescent="0.25">
      <c r="B118" s="304"/>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6"/>
    </row>
    <row r="119" spans="2:32" x14ac:dyDescent="0.25">
      <c r="B119" s="304"/>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6"/>
    </row>
    <row r="120" spans="2:32" x14ac:dyDescent="0.25">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6"/>
    </row>
    <row r="121" spans="2:32" x14ac:dyDescent="0.25">
      <c r="B121" s="304"/>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6"/>
    </row>
    <row r="122" spans="2:32" x14ac:dyDescent="0.25">
      <c r="B122" s="307"/>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9"/>
    </row>
    <row r="123" spans="2:32" ht="5.25" customHeight="1" x14ac:dyDescent="0.25"/>
    <row r="124" spans="2:32" x14ac:dyDescent="0.25">
      <c r="B124" s="301" t="s">
        <v>459</v>
      </c>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3"/>
    </row>
    <row r="125" spans="2:32" x14ac:dyDescent="0.25">
      <c r="B125" s="304"/>
      <c r="C125" s="305"/>
      <c r="D125" s="305"/>
      <c r="E125" s="305"/>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6"/>
    </row>
    <row r="126" spans="2:32" x14ac:dyDescent="0.2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6"/>
    </row>
    <row r="127" spans="2:32" x14ac:dyDescent="0.2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6"/>
    </row>
    <row r="128" spans="2:32" x14ac:dyDescent="0.2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6"/>
    </row>
    <row r="129" spans="2:32" x14ac:dyDescent="0.2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6"/>
    </row>
    <row r="130" spans="2:32" x14ac:dyDescent="0.2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6"/>
    </row>
    <row r="131" spans="2:32" x14ac:dyDescent="0.25">
      <c r="B131" s="304"/>
      <c r="C131" s="305"/>
      <c r="D131" s="305"/>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6"/>
    </row>
    <row r="132" spans="2:32" x14ac:dyDescent="0.25">
      <c r="B132" s="304"/>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6"/>
    </row>
    <row r="133" spans="2:32" x14ac:dyDescent="0.25">
      <c r="B133" s="307"/>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9"/>
    </row>
    <row r="134" spans="2:32" ht="5.25" customHeight="1" x14ac:dyDescent="0.25"/>
    <row r="135" spans="2:32" x14ac:dyDescent="0.25">
      <c r="B135" s="301" t="s">
        <v>460</v>
      </c>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3"/>
    </row>
    <row r="136" spans="2:32" x14ac:dyDescent="0.25">
      <c r="B136" s="304"/>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6"/>
    </row>
    <row r="137" spans="2:32" x14ac:dyDescent="0.25">
      <c r="B137" s="304"/>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6"/>
    </row>
    <row r="138" spans="2:32" x14ac:dyDescent="0.25">
      <c r="B138" s="304"/>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6"/>
    </row>
    <row r="139" spans="2:32" x14ac:dyDescent="0.25">
      <c r="B139" s="304"/>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6"/>
    </row>
    <row r="140" spans="2:32" x14ac:dyDescent="0.25">
      <c r="B140" s="307"/>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9"/>
    </row>
    <row r="141" spans="2:32" ht="5.25" customHeight="1" x14ac:dyDescent="0.25"/>
    <row r="142" spans="2:32" x14ac:dyDescent="0.25">
      <c r="B142" s="301" t="s">
        <v>461</v>
      </c>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3"/>
    </row>
    <row r="143" spans="2:32" x14ac:dyDescent="0.25">
      <c r="B143" s="307"/>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9"/>
    </row>
    <row r="144" spans="2:32" ht="5.25" customHeight="1" x14ac:dyDescent="0.25"/>
    <row r="145" spans="1:32" x14ac:dyDescent="0.25">
      <c r="B145" s="365" t="s">
        <v>462</v>
      </c>
      <c r="C145" s="366"/>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366"/>
      <c r="AE145" s="366"/>
      <c r="AF145" s="367"/>
    </row>
    <row r="146" spans="1:32" ht="5.25" customHeight="1" x14ac:dyDescent="0.25"/>
    <row r="147" spans="1:32" x14ac:dyDescent="0.25">
      <c r="B147" s="301" t="s">
        <v>463</v>
      </c>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3"/>
    </row>
    <row r="148" spans="1:32" x14ac:dyDescent="0.25">
      <c r="B148" s="307"/>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9"/>
    </row>
    <row r="151" spans="1:32" x14ac:dyDescent="0.25">
      <c r="A151" s="292" t="str">
        <f>IF($P$24=Arkusz2!$B$3,"Proszę pominąć ten załącznik","")</f>
        <v/>
      </c>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row>
    <row r="152" spans="1:32" x14ac:dyDescent="0.25">
      <c r="A152" s="292"/>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row>
    <row r="153" spans="1:32" x14ac:dyDescent="0.25">
      <c r="A153" s="292"/>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row>
    <row r="155" spans="1:32" x14ac:dyDescent="0.25">
      <c r="A155" s="353" t="s">
        <v>470</v>
      </c>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5"/>
    </row>
    <row r="156" spans="1:32" x14ac:dyDescent="0.25">
      <c r="A156" s="356" t="s">
        <v>471</v>
      </c>
      <c r="B156" s="357"/>
      <c r="C156" s="357"/>
      <c r="D156" s="357"/>
      <c r="E156" s="357"/>
      <c r="F156" s="357"/>
      <c r="G156" s="357"/>
      <c r="H156" s="357"/>
      <c r="I156" s="357"/>
      <c r="J156" s="357"/>
      <c r="K156" s="357"/>
      <c r="L156" s="357"/>
      <c r="M156" s="357"/>
      <c r="N156" s="357"/>
      <c r="O156" s="357"/>
      <c r="P156" s="357"/>
      <c r="Q156" s="357"/>
      <c r="R156" s="357"/>
      <c r="S156" s="357"/>
      <c r="T156" s="357"/>
      <c r="U156" s="357"/>
      <c r="V156" s="357"/>
      <c r="W156" s="357"/>
      <c r="X156" s="357"/>
      <c r="Y156" s="357"/>
      <c r="Z156" s="357"/>
      <c r="AA156" s="357"/>
      <c r="AB156" s="357"/>
      <c r="AC156" s="357"/>
      <c r="AD156" s="357"/>
      <c r="AE156" s="357"/>
      <c r="AF156" s="358"/>
    </row>
    <row r="157" spans="1:32" ht="6" customHeight="1" x14ac:dyDescent="0.25"/>
    <row r="158" spans="1:32" x14ac:dyDescent="0.25">
      <c r="A158" s="359" t="s">
        <v>472</v>
      </c>
      <c r="B158" s="360"/>
      <c r="C158" s="360"/>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1"/>
    </row>
    <row r="159" spans="1:32" x14ac:dyDescent="0.25">
      <c r="A159" s="362"/>
      <c r="B159" s="363"/>
      <c r="C159" s="363"/>
      <c r="D159" s="363"/>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4"/>
    </row>
    <row r="161" spans="1:32" x14ac:dyDescent="0.25">
      <c r="A161" s="334">
        <v>1</v>
      </c>
      <c r="B161" s="194" t="s">
        <v>436</v>
      </c>
      <c r="C161" s="194"/>
      <c r="D161" s="194"/>
      <c r="E161" s="194"/>
      <c r="F161" s="194"/>
      <c r="G161" s="194"/>
      <c r="H161" s="194"/>
      <c r="I161" s="194"/>
      <c r="J161" s="194"/>
      <c r="K161" s="280" t="str">
        <f>IF(P24="NIE",K19,"")</f>
        <v/>
      </c>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row>
    <row r="162" spans="1:32" x14ac:dyDescent="0.25">
      <c r="A162" s="334"/>
      <c r="B162" s="194"/>
      <c r="C162" s="194"/>
      <c r="D162" s="194"/>
      <c r="E162" s="194"/>
      <c r="F162" s="194"/>
      <c r="G162" s="194"/>
      <c r="H162" s="194"/>
      <c r="I162" s="194"/>
      <c r="J162" s="194"/>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row>
    <row r="163" spans="1:32" x14ac:dyDescent="0.25">
      <c r="A163" s="334"/>
      <c r="B163" s="194"/>
      <c r="C163" s="194"/>
      <c r="D163" s="194"/>
      <c r="E163" s="194"/>
      <c r="F163" s="194"/>
      <c r="G163" s="194"/>
      <c r="H163" s="194"/>
      <c r="I163" s="194"/>
      <c r="J163" s="194"/>
      <c r="K163" s="280"/>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row>
    <row r="164" spans="1:32" x14ac:dyDescent="0.25">
      <c r="A164" s="43">
        <f>+A161+1</f>
        <v>2</v>
      </c>
      <c r="B164" s="337" t="s">
        <v>437</v>
      </c>
      <c r="C164" s="337"/>
      <c r="D164" s="337"/>
      <c r="E164" s="337"/>
      <c r="F164" s="337"/>
      <c r="G164" s="337"/>
      <c r="H164" s="337"/>
      <c r="I164" s="337"/>
      <c r="J164" s="337"/>
      <c r="K164" s="74"/>
      <c r="L164" s="74"/>
      <c r="M164" s="109" t="s">
        <v>77</v>
      </c>
      <c r="N164" s="74"/>
      <c r="O164" s="74"/>
      <c r="P164" s="109" t="s">
        <v>77</v>
      </c>
      <c r="Q164" s="74"/>
      <c r="R164" s="74"/>
      <c r="S164" s="74"/>
      <c r="T164" s="74"/>
      <c r="U164" s="108"/>
      <c r="V164" s="108"/>
      <c r="W164" s="108"/>
      <c r="X164" s="108"/>
      <c r="Y164" s="108"/>
      <c r="Z164" s="108"/>
      <c r="AA164" s="108"/>
      <c r="AB164" s="108"/>
      <c r="AC164" s="108"/>
      <c r="AD164" s="108"/>
      <c r="AE164" s="108"/>
      <c r="AF164" s="108"/>
    </row>
    <row r="165" spans="1:32" x14ac:dyDescent="0.25">
      <c r="A165" s="352" t="s">
        <v>464</v>
      </c>
      <c r="B165" s="352"/>
      <c r="C165" s="352"/>
      <c r="D165" s="352"/>
      <c r="E165" s="352"/>
      <c r="F165" s="352"/>
      <c r="G165" s="352"/>
      <c r="H165" s="352"/>
      <c r="I165" s="336" t="s">
        <v>440</v>
      </c>
      <c r="J165" s="336"/>
      <c r="K165" s="336"/>
      <c r="L165" s="336"/>
      <c r="M165" s="336"/>
      <c r="N165" s="336"/>
      <c r="O165" s="336"/>
      <c r="P165" s="336"/>
      <c r="Q165" s="336" t="s">
        <v>441</v>
      </c>
      <c r="R165" s="336"/>
      <c r="S165" s="336"/>
      <c r="T165" s="336"/>
      <c r="U165" s="336"/>
      <c r="V165" s="336"/>
      <c r="W165" s="336"/>
      <c r="X165" s="336"/>
      <c r="Y165" s="336" t="s">
        <v>442</v>
      </c>
      <c r="Z165" s="336"/>
      <c r="AA165" s="336"/>
      <c r="AB165" s="336"/>
      <c r="AC165" s="336"/>
      <c r="AD165" s="336"/>
      <c r="AE165" s="336"/>
      <c r="AF165" s="336"/>
    </row>
    <row r="166" spans="1:32" x14ac:dyDescent="0.25">
      <c r="A166" s="352"/>
      <c r="B166" s="352"/>
      <c r="C166" s="352"/>
      <c r="D166" s="352"/>
      <c r="E166" s="352"/>
      <c r="F166" s="352"/>
      <c r="G166" s="352"/>
      <c r="H166" s="352"/>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row>
    <row r="167" spans="1:32" x14ac:dyDescent="0.25">
      <c r="A167" s="352"/>
      <c r="B167" s="352"/>
      <c r="C167" s="352"/>
      <c r="D167" s="352"/>
      <c r="E167" s="352"/>
      <c r="F167" s="352"/>
      <c r="G167" s="352"/>
      <c r="H167" s="352"/>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row>
    <row r="168" spans="1:32" x14ac:dyDescent="0.25">
      <c r="A168" s="334">
        <f>+A164+1</f>
        <v>3</v>
      </c>
      <c r="B168" s="335" t="s">
        <v>465</v>
      </c>
      <c r="C168" s="335"/>
      <c r="D168" s="335"/>
      <c r="E168" s="335"/>
      <c r="F168" s="335"/>
      <c r="G168" s="335"/>
      <c r="H168" s="335"/>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row>
    <row r="169" spans="1:32" x14ac:dyDescent="0.25">
      <c r="A169" s="334"/>
      <c r="B169" s="335"/>
      <c r="C169" s="335"/>
      <c r="D169" s="335"/>
      <c r="E169" s="335"/>
      <c r="F169" s="335"/>
      <c r="G169" s="335"/>
      <c r="H169" s="335"/>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row>
    <row r="170" spans="1:32" x14ac:dyDescent="0.25">
      <c r="A170" s="334">
        <f>+A168+1</f>
        <v>4</v>
      </c>
      <c r="B170" s="335" t="s">
        <v>466</v>
      </c>
      <c r="C170" s="335"/>
      <c r="D170" s="335"/>
      <c r="E170" s="335"/>
      <c r="F170" s="335"/>
      <c r="G170" s="335"/>
      <c r="H170" s="335"/>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row>
    <row r="171" spans="1:32" x14ac:dyDescent="0.25">
      <c r="A171" s="334"/>
      <c r="B171" s="335"/>
      <c r="C171" s="335"/>
      <c r="D171" s="335"/>
      <c r="E171" s="335"/>
      <c r="F171" s="335"/>
      <c r="G171" s="335"/>
      <c r="H171" s="335"/>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row>
    <row r="172" spans="1:32" x14ac:dyDescent="0.25">
      <c r="A172" s="334">
        <f>+A170+1</f>
        <v>5</v>
      </c>
      <c r="B172" s="335" t="s">
        <v>449</v>
      </c>
      <c r="C172" s="335"/>
      <c r="D172" s="335"/>
      <c r="E172" s="335"/>
      <c r="F172" s="335"/>
      <c r="G172" s="335"/>
      <c r="H172" s="335"/>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row>
    <row r="173" spans="1:32" x14ac:dyDescent="0.25">
      <c r="A173" s="334"/>
      <c r="B173" s="335"/>
      <c r="C173" s="335"/>
      <c r="D173" s="335"/>
      <c r="E173" s="335"/>
      <c r="F173" s="335"/>
      <c r="G173" s="335"/>
      <c r="H173" s="335"/>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row>
    <row r="175" spans="1:32" x14ac:dyDescent="0.25">
      <c r="B175" s="328" t="s">
        <v>469</v>
      </c>
      <c r="C175" s="329"/>
      <c r="D175" s="329"/>
      <c r="E175" s="32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30"/>
    </row>
    <row r="176" spans="1:32" x14ac:dyDescent="0.25">
      <c r="B176" s="331"/>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3"/>
    </row>
    <row r="178" spans="2:32" x14ac:dyDescent="0.25">
      <c r="B178" s="296"/>
      <c r="C178" s="296"/>
      <c r="D178" s="296"/>
      <c r="E178" s="296"/>
      <c r="F178" s="296"/>
      <c r="G178" s="296"/>
      <c r="H178" s="296"/>
      <c r="I178" s="296"/>
      <c r="V178" s="297"/>
      <c r="W178" s="297"/>
      <c r="X178" s="297"/>
      <c r="Y178" s="297"/>
      <c r="Z178" s="297"/>
      <c r="AA178" s="297"/>
      <c r="AB178" s="297"/>
      <c r="AC178" s="297"/>
      <c r="AD178" s="297"/>
      <c r="AE178" s="297"/>
    </row>
    <row r="179" spans="2:32" x14ac:dyDescent="0.25">
      <c r="B179" s="296"/>
      <c r="C179" s="296"/>
      <c r="D179" s="296"/>
      <c r="E179" s="296"/>
      <c r="F179" s="296"/>
      <c r="G179" s="296"/>
      <c r="H179" s="296"/>
      <c r="I179" s="296"/>
      <c r="K179" s="111"/>
      <c r="L179" s="111"/>
      <c r="M179" s="52" t="s">
        <v>77</v>
      </c>
      <c r="N179" s="111"/>
      <c r="O179" s="111"/>
      <c r="P179" s="52" t="s">
        <v>77</v>
      </c>
      <c r="Q179" s="111"/>
      <c r="R179" s="111"/>
      <c r="S179" s="111"/>
      <c r="T179" s="111"/>
      <c r="V179" s="297"/>
      <c r="W179" s="297"/>
      <c r="X179" s="297"/>
      <c r="Y179" s="297"/>
      <c r="Z179" s="297"/>
      <c r="AA179" s="297"/>
      <c r="AB179" s="297"/>
      <c r="AC179" s="297"/>
      <c r="AD179" s="297"/>
      <c r="AE179" s="297"/>
    </row>
    <row r="180" spans="2:32" ht="6.75" customHeight="1" x14ac:dyDescent="0.25">
      <c r="B180" s="237" t="s">
        <v>4</v>
      </c>
      <c r="C180" s="237"/>
      <c r="D180" s="237"/>
      <c r="E180" s="237"/>
      <c r="F180" s="237"/>
      <c r="G180" s="237"/>
      <c r="H180" s="237"/>
      <c r="I180" s="237"/>
      <c r="J180" s="22"/>
      <c r="K180" s="237" t="s">
        <v>291</v>
      </c>
      <c r="L180" s="237"/>
      <c r="M180" s="237"/>
      <c r="N180" s="237"/>
      <c r="O180" s="237"/>
      <c r="P180" s="237"/>
      <c r="Q180" s="237"/>
      <c r="R180" s="237"/>
      <c r="S180" s="237"/>
      <c r="T180" s="237"/>
      <c r="U180" s="22"/>
      <c r="V180" s="237" t="s">
        <v>292</v>
      </c>
      <c r="W180" s="237"/>
      <c r="X180" s="237"/>
      <c r="Y180" s="237"/>
      <c r="Z180" s="237"/>
      <c r="AA180" s="237"/>
      <c r="AB180" s="237"/>
      <c r="AC180" s="237"/>
      <c r="AD180" s="237"/>
      <c r="AE180" s="237"/>
    </row>
    <row r="182" spans="2:32" ht="15" customHeight="1" x14ac:dyDescent="0.25">
      <c r="B182" s="301" t="s">
        <v>467</v>
      </c>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3"/>
    </row>
    <row r="183" spans="2:32" x14ac:dyDescent="0.25">
      <c r="B183" s="304"/>
      <c r="C183" s="305"/>
      <c r="D183" s="305"/>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6"/>
    </row>
    <row r="184" spans="2:32" x14ac:dyDescent="0.25">
      <c r="B184" s="304"/>
      <c r="C184" s="305"/>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6"/>
    </row>
    <row r="185" spans="2:32" x14ac:dyDescent="0.25">
      <c r="B185" s="304"/>
      <c r="C185" s="305"/>
      <c r="D185" s="305"/>
      <c r="E185" s="305"/>
      <c r="F185" s="305"/>
      <c r="G185" s="305"/>
      <c r="H185" s="305"/>
      <c r="I185" s="305"/>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6"/>
    </row>
    <row r="186" spans="2:32" x14ac:dyDescent="0.25">
      <c r="B186" s="304"/>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6"/>
    </row>
    <row r="187" spans="2:32" x14ac:dyDescent="0.25">
      <c r="B187" s="304"/>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5"/>
      <c r="Z187" s="305"/>
      <c r="AA187" s="305"/>
      <c r="AB187" s="305"/>
      <c r="AC187" s="305"/>
      <c r="AD187" s="305"/>
      <c r="AE187" s="305"/>
      <c r="AF187" s="306"/>
    </row>
    <row r="188" spans="2:32" x14ac:dyDescent="0.25">
      <c r="B188" s="307"/>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9"/>
    </row>
    <row r="190" spans="2:32" x14ac:dyDescent="0.25">
      <c r="B190" s="310" t="s">
        <v>468</v>
      </c>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2"/>
    </row>
    <row r="191" spans="2:32" x14ac:dyDescent="0.25">
      <c r="B191" s="313"/>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5"/>
    </row>
    <row r="199" spans="1:32" x14ac:dyDescent="0.25">
      <c r="A199" s="292" t="str">
        <f>IF($P$24=Arkusz2!$B$3,"Proszę pominąć ten załącznik","")</f>
        <v/>
      </c>
      <c r="B199" s="292"/>
      <c r="C199" s="292"/>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row>
    <row r="200" spans="1:32" x14ac:dyDescent="0.25">
      <c r="A200" s="292"/>
      <c r="B200" s="292"/>
      <c r="C200" s="292"/>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row>
    <row r="201" spans="1:32" x14ac:dyDescent="0.25">
      <c r="A201" s="292"/>
      <c r="B201" s="292"/>
      <c r="C201" s="292"/>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row>
    <row r="203" spans="1:32" x14ac:dyDescent="0.25">
      <c r="A203" s="316" t="s">
        <v>473</v>
      </c>
      <c r="B203" s="317"/>
      <c r="C203" s="317"/>
      <c r="D203" s="317"/>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8"/>
    </row>
    <row r="204" spans="1:32" x14ac:dyDescent="0.25">
      <c r="A204" s="319" t="s">
        <v>474</v>
      </c>
      <c r="B204" s="320"/>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1"/>
    </row>
    <row r="206" spans="1:32" x14ac:dyDescent="0.25">
      <c r="A206" s="334">
        <v>1</v>
      </c>
      <c r="B206" s="194" t="s">
        <v>475</v>
      </c>
      <c r="C206" s="194"/>
      <c r="D206" s="194"/>
      <c r="E206" s="194"/>
      <c r="F206" s="194"/>
      <c r="G206" s="194"/>
      <c r="H206" s="194"/>
      <c r="I206" s="194"/>
      <c r="J206" s="194"/>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row>
    <row r="207" spans="1:32" x14ac:dyDescent="0.25">
      <c r="A207" s="334"/>
      <c r="B207" s="194"/>
      <c r="C207" s="194"/>
      <c r="D207" s="194"/>
      <c r="E207" s="194"/>
      <c r="F207" s="194"/>
      <c r="G207" s="194"/>
      <c r="H207" s="194"/>
      <c r="I207" s="194"/>
      <c r="J207" s="194"/>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row>
    <row r="208" spans="1:32" x14ac:dyDescent="0.25">
      <c r="A208" s="334"/>
      <c r="B208" s="194"/>
      <c r="C208" s="194"/>
      <c r="D208" s="194"/>
      <c r="E208" s="194"/>
      <c r="F208" s="194"/>
      <c r="G208" s="194"/>
      <c r="H208" s="194"/>
      <c r="I208" s="194"/>
      <c r="J208" s="194"/>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row>
    <row r="209" spans="1:32" x14ac:dyDescent="0.25">
      <c r="A209" s="43">
        <f>+A206+1</f>
        <v>2</v>
      </c>
      <c r="B209" s="337" t="s">
        <v>437</v>
      </c>
      <c r="C209" s="337"/>
      <c r="D209" s="337"/>
      <c r="E209" s="337"/>
      <c r="F209" s="337"/>
      <c r="G209" s="337"/>
      <c r="H209" s="337"/>
      <c r="I209" s="337"/>
      <c r="J209" s="337"/>
      <c r="K209" s="74"/>
      <c r="L209" s="74"/>
      <c r="M209" s="109" t="s">
        <v>77</v>
      </c>
      <c r="N209" s="74"/>
      <c r="O209" s="74"/>
      <c r="P209" s="109" t="s">
        <v>77</v>
      </c>
      <c r="Q209" s="74"/>
      <c r="R209" s="74"/>
      <c r="S209" s="74"/>
      <c r="T209" s="74"/>
    </row>
    <row r="210" spans="1:32" x14ac:dyDescent="0.25">
      <c r="A210" s="338">
        <f>+A209+1</f>
        <v>3</v>
      </c>
      <c r="B210" s="340" t="s">
        <v>476</v>
      </c>
      <c r="C210" s="341"/>
      <c r="D210" s="341"/>
      <c r="E210" s="341"/>
      <c r="F210" s="341"/>
      <c r="G210" s="341"/>
      <c r="H210" s="341"/>
      <c r="I210" s="341"/>
      <c r="J210" s="342"/>
      <c r="K210" s="346"/>
      <c r="L210" s="347"/>
      <c r="M210" s="347"/>
      <c r="N210" s="347"/>
      <c r="O210" s="347"/>
      <c r="P210" s="347"/>
      <c r="Q210" s="347"/>
      <c r="R210" s="347"/>
      <c r="S210" s="347"/>
      <c r="T210" s="348"/>
    </row>
    <row r="211" spans="1:32" x14ac:dyDescent="0.25">
      <c r="A211" s="339"/>
      <c r="B211" s="343"/>
      <c r="C211" s="344"/>
      <c r="D211" s="344"/>
      <c r="E211" s="344"/>
      <c r="F211" s="344"/>
      <c r="G211" s="344"/>
      <c r="H211" s="344"/>
      <c r="I211" s="344"/>
      <c r="J211" s="345"/>
      <c r="K211" s="349"/>
      <c r="L211" s="350"/>
      <c r="M211" s="350"/>
      <c r="N211" s="350"/>
      <c r="O211" s="350"/>
      <c r="P211" s="350"/>
      <c r="Q211" s="350"/>
      <c r="R211" s="350"/>
      <c r="S211" s="350"/>
      <c r="T211" s="351"/>
    </row>
    <row r="212" spans="1:32" x14ac:dyDescent="0.25">
      <c r="A212" s="352" t="s">
        <v>464</v>
      </c>
      <c r="B212" s="352"/>
      <c r="C212" s="352"/>
      <c r="D212" s="352"/>
      <c r="E212" s="352"/>
      <c r="F212" s="352"/>
      <c r="G212" s="352"/>
      <c r="H212" s="352"/>
      <c r="I212" s="336" t="s">
        <v>440</v>
      </c>
      <c r="J212" s="336"/>
      <c r="K212" s="336"/>
      <c r="L212" s="336"/>
      <c r="M212" s="336"/>
      <c r="N212" s="336"/>
      <c r="O212" s="336"/>
      <c r="P212" s="336"/>
      <c r="Q212" s="336" t="s">
        <v>441</v>
      </c>
      <c r="R212" s="336"/>
      <c r="S212" s="336"/>
      <c r="T212" s="336"/>
      <c r="U212" s="336"/>
      <c r="V212" s="336"/>
      <c r="W212" s="336"/>
      <c r="X212" s="336"/>
      <c r="Y212" s="336" t="s">
        <v>442</v>
      </c>
      <c r="Z212" s="336"/>
      <c r="AA212" s="336"/>
      <c r="AB212" s="336"/>
      <c r="AC212" s="336"/>
      <c r="AD212" s="336"/>
      <c r="AE212" s="336"/>
      <c r="AF212" s="336"/>
    </row>
    <row r="213" spans="1:32" x14ac:dyDescent="0.25">
      <c r="A213" s="352"/>
      <c r="B213" s="352"/>
      <c r="C213" s="352"/>
      <c r="D213" s="352"/>
      <c r="E213" s="352"/>
      <c r="F213" s="352"/>
      <c r="G213" s="352"/>
      <c r="H213" s="352"/>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c r="AE213" s="336"/>
      <c r="AF213" s="336"/>
    </row>
    <row r="214" spans="1:32" x14ac:dyDescent="0.25">
      <c r="A214" s="352"/>
      <c r="B214" s="352"/>
      <c r="C214" s="352"/>
      <c r="D214" s="352"/>
      <c r="E214" s="352"/>
      <c r="F214" s="352"/>
      <c r="G214" s="352"/>
      <c r="H214" s="352"/>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c r="AE214" s="336"/>
      <c r="AF214" s="336"/>
    </row>
    <row r="215" spans="1:32" x14ac:dyDescent="0.25">
      <c r="A215" s="334">
        <f>+A210+1</f>
        <v>4</v>
      </c>
      <c r="B215" s="335" t="s">
        <v>465</v>
      </c>
      <c r="C215" s="335"/>
      <c r="D215" s="335"/>
      <c r="E215" s="335"/>
      <c r="F215" s="335"/>
      <c r="G215" s="335"/>
      <c r="H215" s="335"/>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row>
    <row r="216" spans="1:32" x14ac:dyDescent="0.25">
      <c r="A216" s="334"/>
      <c r="B216" s="335"/>
      <c r="C216" s="335"/>
      <c r="D216" s="335"/>
      <c r="E216" s="335"/>
      <c r="F216" s="335"/>
      <c r="G216" s="335"/>
      <c r="H216" s="335"/>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row>
    <row r="217" spans="1:32" x14ac:dyDescent="0.25">
      <c r="A217" s="334">
        <f>+A215+1</f>
        <v>5</v>
      </c>
      <c r="B217" s="335" t="s">
        <v>466</v>
      </c>
      <c r="C217" s="335"/>
      <c r="D217" s="335"/>
      <c r="E217" s="335"/>
      <c r="F217" s="335"/>
      <c r="G217" s="335"/>
      <c r="H217" s="335"/>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row>
    <row r="218" spans="1:32" x14ac:dyDescent="0.25">
      <c r="A218" s="334"/>
      <c r="B218" s="335"/>
      <c r="C218" s="335"/>
      <c r="D218" s="335"/>
      <c r="E218" s="335"/>
      <c r="F218" s="335"/>
      <c r="G218" s="335"/>
      <c r="H218" s="335"/>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row>
    <row r="219" spans="1:32" x14ac:dyDescent="0.25">
      <c r="A219" s="334">
        <f>+A217+1</f>
        <v>6</v>
      </c>
      <c r="B219" s="335" t="s">
        <v>449</v>
      </c>
      <c r="C219" s="335"/>
      <c r="D219" s="335"/>
      <c r="E219" s="335"/>
      <c r="F219" s="335"/>
      <c r="G219" s="335"/>
      <c r="H219" s="335"/>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row>
    <row r="220" spans="1:32" x14ac:dyDescent="0.25">
      <c r="A220" s="334"/>
      <c r="B220" s="335"/>
      <c r="C220" s="335"/>
      <c r="D220" s="335"/>
      <c r="E220" s="335"/>
      <c r="F220" s="335"/>
      <c r="G220" s="335"/>
      <c r="H220" s="335"/>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row>
    <row r="222" spans="1:32" x14ac:dyDescent="0.25">
      <c r="B222" s="328" t="s">
        <v>469</v>
      </c>
      <c r="C222" s="329"/>
      <c r="D222" s="329"/>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30"/>
    </row>
    <row r="223" spans="1:32" x14ac:dyDescent="0.25">
      <c r="B223" s="331"/>
      <c r="C223" s="332"/>
      <c r="D223" s="332"/>
      <c r="E223" s="332"/>
      <c r="F223" s="332"/>
      <c r="G223" s="332"/>
      <c r="H223" s="332"/>
      <c r="I223" s="332"/>
      <c r="J223" s="332"/>
      <c r="K223" s="332"/>
      <c r="L223" s="332"/>
      <c r="M223" s="332"/>
      <c r="N223" s="332"/>
      <c r="O223" s="332"/>
      <c r="P223" s="332"/>
      <c r="Q223" s="332"/>
      <c r="R223" s="332"/>
      <c r="S223" s="332"/>
      <c r="T223" s="332"/>
      <c r="U223" s="332"/>
      <c r="V223" s="332"/>
      <c r="W223" s="332"/>
      <c r="X223" s="332"/>
      <c r="Y223" s="332"/>
      <c r="Z223" s="332"/>
      <c r="AA223" s="332"/>
      <c r="AB223" s="332"/>
      <c r="AC223" s="332"/>
      <c r="AD223" s="332"/>
      <c r="AE223" s="333"/>
    </row>
    <row r="225" spans="2:32" x14ac:dyDescent="0.25">
      <c r="B225" s="296"/>
      <c r="C225" s="296"/>
      <c r="D225" s="296"/>
      <c r="E225" s="296"/>
      <c r="F225" s="296"/>
      <c r="G225" s="296"/>
      <c r="H225" s="296"/>
      <c r="I225" s="296"/>
      <c r="V225" s="297"/>
      <c r="W225" s="297"/>
      <c r="X225" s="297"/>
      <c r="Y225" s="297"/>
      <c r="Z225" s="297"/>
      <c r="AA225" s="297"/>
      <c r="AB225" s="297"/>
      <c r="AC225" s="297"/>
      <c r="AD225" s="297"/>
      <c r="AE225" s="297"/>
    </row>
    <row r="226" spans="2:32" x14ac:dyDescent="0.25">
      <c r="B226" s="296"/>
      <c r="C226" s="296"/>
      <c r="D226" s="296"/>
      <c r="E226" s="296"/>
      <c r="F226" s="296"/>
      <c r="G226" s="296"/>
      <c r="H226" s="296"/>
      <c r="I226" s="296"/>
      <c r="K226" s="111"/>
      <c r="L226" s="111"/>
      <c r="M226" s="107" t="s">
        <v>77</v>
      </c>
      <c r="N226" s="111"/>
      <c r="O226" s="111"/>
      <c r="P226" s="107" t="s">
        <v>77</v>
      </c>
      <c r="Q226" s="111"/>
      <c r="R226" s="111"/>
      <c r="S226" s="111"/>
      <c r="T226" s="111"/>
      <c r="V226" s="297"/>
      <c r="W226" s="297"/>
      <c r="X226" s="297"/>
      <c r="Y226" s="297"/>
      <c r="Z226" s="297"/>
      <c r="AA226" s="297"/>
      <c r="AB226" s="297"/>
      <c r="AC226" s="297"/>
      <c r="AD226" s="297"/>
      <c r="AE226" s="297"/>
    </row>
    <row r="227" spans="2:32" ht="6.75" customHeight="1" x14ac:dyDescent="0.25">
      <c r="B227" s="237" t="s">
        <v>4</v>
      </c>
      <c r="C227" s="237"/>
      <c r="D227" s="237"/>
      <c r="E227" s="237"/>
      <c r="F227" s="237"/>
      <c r="G227" s="237"/>
      <c r="H227" s="237"/>
      <c r="I227" s="237"/>
      <c r="J227" s="22"/>
      <c r="K227" s="237" t="s">
        <v>291</v>
      </c>
      <c r="L227" s="237"/>
      <c r="M227" s="237"/>
      <c r="N227" s="237"/>
      <c r="O227" s="237"/>
      <c r="P227" s="237"/>
      <c r="Q227" s="237"/>
      <c r="R227" s="237"/>
      <c r="S227" s="237"/>
      <c r="T227" s="237"/>
      <c r="U227" s="22"/>
      <c r="V227" s="237" t="s">
        <v>292</v>
      </c>
      <c r="W227" s="237"/>
      <c r="X227" s="237"/>
      <c r="Y227" s="237"/>
      <c r="Z227" s="237"/>
      <c r="AA227" s="237"/>
      <c r="AB227" s="237"/>
      <c r="AC227" s="237"/>
      <c r="AD227" s="237"/>
      <c r="AE227" s="237"/>
    </row>
    <row r="229" spans="2:32" ht="15" customHeight="1" x14ac:dyDescent="0.25">
      <c r="B229" s="301" t="s">
        <v>467</v>
      </c>
      <c r="C229" s="302"/>
      <c r="D229" s="302"/>
      <c r="E229" s="302"/>
      <c r="F229" s="302"/>
      <c r="G229" s="302"/>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c r="AE229" s="302"/>
      <c r="AF229" s="303"/>
    </row>
    <row r="230" spans="2:32" x14ac:dyDescent="0.25">
      <c r="B230" s="304"/>
      <c r="C230" s="305"/>
      <c r="D230" s="305"/>
      <c r="E230" s="305"/>
      <c r="F230" s="305"/>
      <c r="G230" s="305"/>
      <c r="H230" s="305"/>
      <c r="I230" s="305"/>
      <c r="J230" s="305"/>
      <c r="K230" s="305"/>
      <c r="L230" s="305"/>
      <c r="M230" s="305"/>
      <c r="N230" s="305"/>
      <c r="O230" s="305"/>
      <c r="P230" s="305"/>
      <c r="Q230" s="305"/>
      <c r="R230" s="305"/>
      <c r="S230" s="305"/>
      <c r="T230" s="305"/>
      <c r="U230" s="305"/>
      <c r="V230" s="305"/>
      <c r="W230" s="305"/>
      <c r="X230" s="305"/>
      <c r="Y230" s="305"/>
      <c r="Z230" s="305"/>
      <c r="AA230" s="305"/>
      <c r="AB230" s="305"/>
      <c r="AC230" s="305"/>
      <c r="AD230" s="305"/>
      <c r="AE230" s="305"/>
      <c r="AF230" s="306"/>
    </row>
    <row r="231" spans="2:32" x14ac:dyDescent="0.25">
      <c r="B231" s="304"/>
      <c r="C231" s="305"/>
      <c r="D231" s="305"/>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6"/>
    </row>
    <row r="232" spans="2:32" x14ac:dyDescent="0.25">
      <c r="B232" s="304"/>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6"/>
    </row>
    <row r="233" spans="2:32" x14ac:dyDescent="0.25">
      <c r="B233" s="304"/>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305"/>
      <c r="Y233" s="305"/>
      <c r="Z233" s="305"/>
      <c r="AA233" s="305"/>
      <c r="AB233" s="305"/>
      <c r="AC233" s="305"/>
      <c r="AD233" s="305"/>
      <c r="AE233" s="305"/>
      <c r="AF233" s="306"/>
    </row>
    <row r="234" spans="2:32" x14ac:dyDescent="0.25">
      <c r="B234" s="304"/>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5"/>
      <c r="AC234" s="305"/>
      <c r="AD234" s="305"/>
      <c r="AE234" s="305"/>
      <c r="AF234" s="306"/>
    </row>
    <row r="235" spans="2:32" x14ac:dyDescent="0.25">
      <c r="B235" s="307"/>
      <c r="C235" s="308"/>
      <c r="D235" s="308"/>
      <c r="E235" s="308"/>
      <c r="F235" s="308"/>
      <c r="G235" s="308"/>
      <c r="H235" s="308"/>
      <c r="I235" s="308"/>
      <c r="J235" s="308"/>
      <c r="K235" s="308"/>
      <c r="L235" s="308"/>
      <c r="M235" s="308"/>
      <c r="N235" s="308"/>
      <c r="O235" s="308"/>
      <c r="P235" s="308"/>
      <c r="Q235" s="308"/>
      <c r="R235" s="308"/>
      <c r="S235" s="308"/>
      <c r="T235" s="308"/>
      <c r="U235" s="308"/>
      <c r="V235" s="308"/>
      <c r="W235" s="308"/>
      <c r="X235" s="308"/>
      <c r="Y235" s="308"/>
      <c r="Z235" s="308"/>
      <c r="AA235" s="308"/>
      <c r="AB235" s="308"/>
      <c r="AC235" s="308"/>
      <c r="AD235" s="308"/>
      <c r="AE235" s="308"/>
      <c r="AF235" s="309"/>
    </row>
    <row r="237" spans="2:32" x14ac:dyDescent="0.25">
      <c r="B237" s="310" t="s">
        <v>468</v>
      </c>
      <c r="C237" s="311"/>
      <c r="D237" s="311"/>
      <c r="E237" s="311"/>
      <c r="F237" s="311"/>
      <c r="G237" s="311"/>
      <c r="H237" s="311"/>
      <c r="I237" s="311"/>
      <c r="J237" s="311"/>
      <c r="K237" s="311"/>
      <c r="L237" s="311"/>
      <c r="M237" s="311"/>
      <c r="N237" s="311"/>
      <c r="O237" s="311"/>
      <c r="P237" s="311"/>
      <c r="Q237" s="311"/>
      <c r="R237" s="311"/>
      <c r="S237" s="311"/>
      <c r="T237" s="311"/>
      <c r="U237" s="311"/>
      <c r="V237" s="311"/>
      <c r="W237" s="311"/>
      <c r="X237" s="311"/>
      <c r="Y237" s="311"/>
      <c r="Z237" s="311"/>
      <c r="AA237" s="311"/>
      <c r="AB237" s="311"/>
      <c r="AC237" s="311"/>
      <c r="AD237" s="311"/>
      <c r="AE237" s="312"/>
    </row>
    <row r="238" spans="2:32" x14ac:dyDescent="0.25">
      <c r="B238" s="313"/>
      <c r="C238" s="314"/>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5"/>
    </row>
    <row r="246" spans="1:32" x14ac:dyDescent="0.25">
      <c r="A246" s="292" t="str">
        <f>IF($P$24=Arkusz2!$B$3,"Proszę pominąć ten załącznik","")</f>
        <v/>
      </c>
      <c r="B246" s="292"/>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c r="AA246" s="292"/>
      <c r="AB246" s="292"/>
      <c r="AC246" s="292"/>
      <c r="AD246" s="292"/>
      <c r="AE246" s="292"/>
      <c r="AF246" s="292"/>
    </row>
    <row r="247" spans="1:32" x14ac:dyDescent="0.25">
      <c r="A247" s="292"/>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2"/>
      <c r="AE247" s="292"/>
      <c r="AF247" s="292"/>
    </row>
    <row r="248" spans="1:32" x14ac:dyDescent="0.25">
      <c r="A248" s="292"/>
      <c r="B248" s="292"/>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row>
    <row r="250" spans="1:32" x14ac:dyDescent="0.25">
      <c r="A250" s="316" t="s">
        <v>477</v>
      </c>
      <c r="B250" s="317"/>
      <c r="C250" s="317"/>
      <c r="D250" s="317"/>
      <c r="E250" s="317"/>
      <c r="F250" s="317"/>
      <c r="G250" s="317"/>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8"/>
    </row>
    <row r="251" spans="1:32" x14ac:dyDescent="0.25">
      <c r="A251" s="319" t="s">
        <v>474</v>
      </c>
      <c r="B251" s="320"/>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1"/>
    </row>
    <row r="253" spans="1:32" x14ac:dyDescent="0.25">
      <c r="A253" s="334">
        <v>1</v>
      </c>
      <c r="B253" s="194" t="s">
        <v>478</v>
      </c>
      <c r="C253" s="194"/>
      <c r="D253" s="194"/>
      <c r="E253" s="194"/>
      <c r="F253" s="194"/>
      <c r="G253" s="194"/>
      <c r="H253" s="194"/>
      <c r="I253" s="194"/>
      <c r="J253" s="194"/>
      <c r="K253" s="280"/>
      <c r="L253" s="280"/>
      <c r="M253" s="280"/>
      <c r="N253" s="280"/>
      <c r="O253" s="280"/>
      <c r="P253" s="280"/>
      <c r="Q253" s="280"/>
      <c r="R253" s="280"/>
      <c r="S253" s="280"/>
      <c r="T253" s="280"/>
      <c r="U253" s="280"/>
      <c r="V253" s="280"/>
      <c r="W253" s="280"/>
      <c r="X253" s="280"/>
      <c r="Y253" s="280"/>
      <c r="Z253" s="280"/>
      <c r="AA253" s="280"/>
      <c r="AB253" s="280"/>
      <c r="AC253" s="280"/>
      <c r="AD253" s="280"/>
      <c r="AE253" s="280"/>
      <c r="AF253" s="280"/>
    </row>
    <row r="254" spans="1:32" x14ac:dyDescent="0.25">
      <c r="A254" s="334"/>
      <c r="B254" s="194"/>
      <c r="C254" s="194"/>
      <c r="D254" s="194"/>
      <c r="E254" s="194"/>
      <c r="F254" s="194"/>
      <c r="G254" s="194"/>
      <c r="H254" s="194"/>
      <c r="I254" s="194"/>
      <c r="J254" s="194"/>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row>
    <row r="255" spans="1:32" x14ac:dyDescent="0.25">
      <c r="A255" s="334"/>
      <c r="B255" s="194"/>
      <c r="C255" s="194"/>
      <c r="D255" s="194"/>
      <c r="E255" s="194"/>
      <c r="F255" s="194"/>
      <c r="G255" s="194"/>
      <c r="H255" s="194"/>
      <c r="I255" s="194"/>
      <c r="J255" s="194"/>
      <c r="K255" s="280"/>
      <c r="L255" s="280"/>
      <c r="M255" s="280"/>
      <c r="N255" s="280"/>
      <c r="O255" s="280"/>
      <c r="P255" s="280"/>
      <c r="Q255" s="280"/>
      <c r="R255" s="280"/>
      <c r="S255" s="280"/>
      <c r="T255" s="280"/>
      <c r="U255" s="280"/>
      <c r="V255" s="280"/>
      <c r="W255" s="280"/>
      <c r="X255" s="280"/>
      <c r="Y255" s="280"/>
      <c r="Z255" s="280"/>
      <c r="AA255" s="280"/>
      <c r="AB255" s="280"/>
      <c r="AC255" s="280"/>
      <c r="AD255" s="280"/>
      <c r="AE255" s="280"/>
      <c r="AF255" s="280"/>
    </row>
    <row r="256" spans="1:32" x14ac:dyDescent="0.25">
      <c r="A256" s="43">
        <f>+A253+1</f>
        <v>2</v>
      </c>
      <c r="B256" s="337" t="s">
        <v>437</v>
      </c>
      <c r="C256" s="337"/>
      <c r="D256" s="337"/>
      <c r="E256" s="337"/>
      <c r="F256" s="337"/>
      <c r="G256" s="337"/>
      <c r="H256" s="337"/>
      <c r="I256" s="337"/>
      <c r="J256" s="337"/>
      <c r="K256" s="74"/>
      <c r="L256" s="74"/>
      <c r="M256" s="109" t="s">
        <v>77</v>
      </c>
      <c r="N256" s="74"/>
      <c r="O256" s="74"/>
      <c r="P256" s="109" t="s">
        <v>77</v>
      </c>
      <c r="Q256" s="74"/>
      <c r="R256" s="74"/>
      <c r="S256" s="74"/>
      <c r="T256" s="74"/>
      <c r="U256" s="108"/>
      <c r="V256" s="108"/>
      <c r="W256" s="108"/>
      <c r="X256" s="108"/>
      <c r="Y256" s="108"/>
      <c r="Z256" s="108"/>
      <c r="AA256" s="108"/>
      <c r="AB256" s="108"/>
      <c r="AC256" s="108"/>
      <c r="AD256" s="108"/>
      <c r="AE256" s="108"/>
      <c r="AF256" s="108"/>
    </row>
    <row r="257" spans="1:32" x14ac:dyDescent="0.25">
      <c r="A257" s="338">
        <f>+A256+1</f>
        <v>3</v>
      </c>
      <c r="B257" s="340" t="s">
        <v>476</v>
      </c>
      <c r="C257" s="341"/>
      <c r="D257" s="341"/>
      <c r="E257" s="341"/>
      <c r="F257" s="341"/>
      <c r="G257" s="341"/>
      <c r="H257" s="341"/>
      <c r="I257" s="341"/>
      <c r="J257" s="342"/>
      <c r="K257" s="346"/>
      <c r="L257" s="347"/>
      <c r="M257" s="347"/>
      <c r="N257" s="347"/>
      <c r="O257" s="347"/>
      <c r="P257" s="347"/>
      <c r="Q257" s="347"/>
      <c r="R257" s="347"/>
      <c r="S257" s="347"/>
      <c r="T257" s="348"/>
      <c r="U257" s="108"/>
      <c r="V257" s="108"/>
      <c r="W257" s="108"/>
      <c r="X257" s="108"/>
      <c r="Y257" s="108"/>
      <c r="Z257" s="108"/>
      <c r="AA257" s="108"/>
      <c r="AB257" s="108"/>
      <c r="AC257" s="108"/>
      <c r="AD257" s="108"/>
      <c r="AE257" s="108"/>
      <c r="AF257" s="108"/>
    </row>
    <row r="258" spans="1:32" x14ac:dyDescent="0.25">
      <c r="A258" s="339"/>
      <c r="B258" s="343"/>
      <c r="C258" s="344"/>
      <c r="D258" s="344"/>
      <c r="E258" s="344"/>
      <c r="F258" s="344"/>
      <c r="G258" s="344"/>
      <c r="H258" s="344"/>
      <c r="I258" s="344"/>
      <c r="J258" s="345"/>
      <c r="K258" s="349"/>
      <c r="L258" s="350"/>
      <c r="M258" s="350"/>
      <c r="N258" s="350"/>
      <c r="O258" s="350"/>
      <c r="P258" s="350"/>
      <c r="Q258" s="350"/>
      <c r="R258" s="350"/>
      <c r="S258" s="350"/>
      <c r="T258" s="351"/>
      <c r="U258" s="108"/>
      <c r="V258" s="108"/>
      <c r="W258" s="108"/>
      <c r="X258" s="108"/>
      <c r="Y258" s="108"/>
      <c r="Z258" s="108"/>
      <c r="AA258" s="108"/>
      <c r="AB258" s="108"/>
      <c r="AC258" s="108"/>
      <c r="AD258" s="108"/>
      <c r="AE258" s="108"/>
      <c r="AF258" s="108"/>
    </row>
    <row r="259" spans="1:32" x14ac:dyDescent="0.25">
      <c r="A259" s="352" t="s">
        <v>464</v>
      </c>
      <c r="B259" s="352"/>
      <c r="C259" s="352"/>
      <c r="D259" s="352"/>
      <c r="E259" s="352"/>
      <c r="F259" s="352"/>
      <c r="G259" s="352"/>
      <c r="H259" s="352"/>
      <c r="I259" s="336" t="s">
        <v>440</v>
      </c>
      <c r="J259" s="336"/>
      <c r="K259" s="336"/>
      <c r="L259" s="336"/>
      <c r="M259" s="336"/>
      <c r="N259" s="336"/>
      <c r="O259" s="336"/>
      <c r="P259" s="336"/>
      <c r="Q259" s="336" t="s">
        <v>441</v>
      </c>
      <c r="R259" s="336"/>
      <c r="S259" s="336"/>
      <c r="T259" s="336"/>
      <c r="U259" s="336"/>
      <c r="V259" s="336"/>
      <c r="W259" s="336"/>
      <c r="X259" s="336"/>
      <c r="Y259" s="336" t="s">
        <v>442</v>
      </c>
      <c r="Z259" s="336"/>
      <c r="AA259" s="336"/>
      <c r="AB259" s="336"/>
      <c r="AC259" s="336"/>
      <c r="AD259" s="336"/>
      <c r="AE259" s="336"/>
      <c r="AF259" s="336"/>
    </row>
    <row r="260" spans="1:32" x14ac:dyDescent="0.25">
      <c r="A260" s="352"/>
      <c r="B260" s="352"/>
      <c r="C260" s="352"/>
      <c r="D260" s="352"/>
      <c r="E260" s="352"/>
      <c r="F260" s="352"/>
      <c r="G260" s="352"/>
      <c r="H260" s="352"/>
      <c r="I260" s="336"/>
      <c r="J260" s="336"/>
      <c r="K260" s="336"/>
      <c r="L260" s="336"/>
      <c r="M260" s="336"/>
      <c r="N260" s="336"/>
      <c r="O260" s="336"/>
      <c r="P260" s="336"/>
      <c r="Q260" s="336"/>
      <c r="R260" s="336"/>
      <c r="S260" s="336"/>
      <c r="T260" s="336"/>
      <c r="U260" s="336"/>
      <c r="V260" s="336"/>
      <c r="W260" s="336"/>
      <c r="X260" s="336"/>
      <c r="Y260" s="336"/>
      <c r="Z260" s="336"/>
      <c r="AA260" s="336"/>
      <c r="AB260" s="336"/>
      <c r="AC260" s="336"/>
      <c r="AD260" s="336"/>
      <c r="AE260" s="336"/>
      <c r="AF260" s="336"/>
    </row>
    <row r="261" spans="1:32" x14ac:dyDescent="0.25">
      <c r="A261" s="352"/>
      <c r="B261" s="352"/>
      <c r="C261" s="352"/>
      <c r="D261" s="352"/>
      <c r="E261" s="352"/>
      <c r="F261" s="352"/>
      <c r="G261" s="352"/>
      <c r="H261" s="352"/>
      <c r="I261" s="336"/>
      <c r="J261" s="336"/>
      <c r="K261" s="336"/>
      <c r="L261" s="336"/>
      <c r="M261" s="336"/>
      <c r="N261" s="336"/>
      <c r="O261" s="336"/>
      <c r="P261" s="336"/>
      <c r="Q261" s="336"/>
      <c r="R261" s="336"/>
      <c r="S261" s="336"/>
      <c r="T261" s="336"/>
      <c r="U261" s="336"/>
      <c r="V261" s="336"/>
      <c r="W261" s="336"/>
      <c r="X261" s="336"/>
      <c r="Y261" s="336"/>
      <c r="Z261" s="336"/>
      <c r="AA261" s="336"/>
      <c r="AB261" s="336"/>
      <c r="AC261" s="336"/>
      <c r="AD261" s="336"/>
      <c r="AE261" s="336"/>
      <c r="AF261" s="336"/>
    </row>
    <row r="262" spans="1:32" x14ac:dyDescent="0.25">
      <c r="A262" s="334">
        <f>+A257+1</f>
        <v>4</v>
      </c>
      <c r="B262" s="335" t="s">
        <v>465</v>
      </c>
      <c r="C262" s="335"/>
      <c r="D262" s="335"/>
      <c r="E262" s="335"/>
      <c r="F262" s="335"/>
      <c r="G262" s="335"/>
      <c r="H262" s="335"/>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80"/>
      <c r="AE262" s="280"/>
      <c r="AF262" s="280"/>
    </row>
    <row r="263" spans="1:32" x14ac:dyDescent="0.25">
      <c r="A263" s="334"/>
      <c r="B263" s="335"/>
      <c r="C263" s="335"/>
      <c r="D263" s="335"/>
      <c r="E263" s="335"/>
      <c r="F263" s="335"/>
      <c r="G263" s="335"/>
      <c r="H263" s="335"/>
      <c r="I263" s="280"/>
      <c r="J263" s="280"/>
      <c r="K263" s="280"/>
      <c r="L263" s="280"/>
      <c r="M263" s="280"/>
      <c r="N263" s="280"/>
      <c r="O263" s="280"/>
      <c r="P263" s="280"/>
      <c r="Q263" s="280"/>
      <c r="R263" s="280"/>
      <c r="S263" s="280"/>
      <c r="T263" s="280"/>
      <c r="U263" s="280"/>
      <c r="V263" s="280"/>
      <c r="W263" s="280"/>
      <c r="X263" s="280"/>
      <c r="Y263" s="280"/>
      <c r="Z263" s="280"/>
      <c r="AA263" s="280"/>
      <c r="AB263" s="280"/>
      <c r="AC263" s="280"/>
      <c r="AD263" s="280"/>
      <c r="AE263" s="280"/>
      <c r="AF263" s="280"/>
    </row>
    <row r="264" spans="1:32" x14ac:dyDescent="0.25">
      <c r="A264" s="334">
        <f>+A262+1</f>
        <v>5</v>
      </c>
      <c r="B264" s="335" t="s">
        <v>466</v>
      </c>
      <c r="C264" s="335"/>
      <c r="D264" s="335"/>
      <c r="E264" s="335"/>
      <c r="F264" s="335"/>
      <c r="G264" s="335"/>
      <c r="H264" s="335"/>
      <c r="I264" s="280"/>
      <c r="J264" s="280"/>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row>
    <row r="265" spans="1:32" x14ac:dyDescent="0.25">
      <c r="A265" s="334"/>
      <c r="B265" s="335"/>
      <c r="C265" s="335"/>
      <c r="D265" s="335"/>
      <c r="E265" s="335"/>
      <c r="F265" s="335"/>
      <c r="G265" s="335"/>
      <c r="H265" s="335"/>
      <c r="I265" s="280"/>
      <c r="J265" s="280"/>
      <c r="K265" s="280"/>
      <c r="L265" s="280"/>
      <c r="M265" s="280"/>
      <c r="N265" s="280"/>
      <c r="O265" s="280"/>
      <c r="P265" s="280"/>
      <c r="Q265" s="280"/>
      <c r="R265" s="280"/>
      <c r="S265" s="280"/>
      <c r="T265" s="280"/>
      <c r="U265" s="280"/>
      <c r="V265" s="280"/>
      <c r="W265" s="280"/>
      <c r="X265" s="280"/>
      <c r="Y265" s="280"/>
      <c r="Z265" s="280"/>
      <c r="AA265" s="280"/>
      <c r="AB265" s="280"/>
      <c r="AC265" s="280"/>
      <c r="AD265" s="280"/>
      <c r="AE265" s="280"/>
      <c r="AF265" s="280"/>
    </row>
    <row r="266" spans="1:32" x14ac:dyDescent="0.25">
      <c r="A266" s="334">
        <f>+A264+1</f>
        <v>6</v>
      </c>
      <c r="B266" s="335" t="s">
        <v>449</v>
      </c>
      <c r="C266" s="335"/>
      <c r="D266" s="335"/>
      <c r="E266" s="335"/>
      <c r="F266" s="335"/>
      <c r="G266" s="335"/>
      <c r="H266" s="335"/>
      <c r="I266" s="280"/>
      <c r="J266" s="280"/>
      <c r="K266" s="280"/>
      <c r="L266" s="280"/>
      <c r="M266" s="280"/>
      <c r="N266" s="280"/>
      <c r="O266" s="280"/>
      <c r="P266" s="280"/>
      <c r="Q266" s="280"/>
      <c r="R266" s="280"/>
      <c r="S266" s="280"/>
      <c r="T266" s="280"/>
      <c r="U266" s="280"/>
      <c r="V266" s="280"/>
      <c r="W266" s="280"/>
      <c r="X266" s="280"/>
      <c r="Y266" s="280"/>
      <c r="Z266" s="280"/>
      <c r="AA266" s="280"/>
      <c r="AB266" s="280"/>
      <c r="AC266" s="280"/>
      <c r="AD266" s="280"/>
      <c r="AE266" s="280"/>
      <c r="AF266" s="280"/>
    </row>
    <row r="267" spans="1:32" x14ac:dyDescent="0.25">
      <c r="A267" s="334"/>
      <c r="B267" s="335"/>
      <c r="C267" s="335"/>
      <c r="D267" s="335"/>
      <c r="E267" s="335"/>
      <c r="F267" s="335"/>
      <c r="G267" s="335"/>
      <c r="H267" s="335"/>
      <c r="I267" s="280"/>
      <c r="J267" s="280"/>
      <c r="K267" s="280"/>
      <c r="L267" s="280"/>
      <c r="M267" s="280"/>
      <c r="N267" s="280"/>
      <c r="O267" s="280"/>
      <c r="P267" s="280"/>
      <c r="Q267" s="280"/>
      <c r="R267" s="280"/>
      <c r="S267" s="280"/>
      <c r="T267" s="280"/>
      <c r="U267" s="280"/>
      <c r="V267" s="280"/>
      <c r="W267" s="280"/>
      <c r="X267" s="280"/>
      <c r="Y267" s="280"/>
      <c r="Z267" s="280"/>
      <c r="AA267" s="280"/>
      <c r="AB267" s="280"/>
      <c r="AC267" s="280"/>
      <c r="AD267" s="280"/>
      <c r="AE267" s="280"/>
      <c r="AF267" s="280"/>
    </row>
    <row r="269" spans="1:32" x14ac:dyDescent="0.25">
      <c r="B269" s="328" t="s">
        <v>469</v>
      </c>
      <c r="C269" s="329"/>
      <c r="D269" s="329"/>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30"/>
    </row>
    <row r="270" spans="1:32" x14ac:dyDescent="0.25">
      <c r="B270" s="331"/>
      <c r="C270" s="332"/>
      <c r="D270" s="332"/>
      <c r="E270" s="332"/>
      <c r="F270" s="332"/>
      <c r="G270" s="332"/>
      <c r="H270" s="332"/>
      <c r="I270" s="332"/>
      <c r="J270" s="332"/>
      <c r="K270" s="332"/>
      <c r="L270" s="332"/>
      <c r="M270" s="332"/>
      <c r="N270" s="332"/>
      <c r="O270" s="332"/>
      <c r="P270" s="332"/>
      <c r="Q270" s="332"/>
      <c r="R270" s="332"/>
      <c r="S270" s="332"/>
      <c r="T270" s="332"/>
      <c r="U270" s="332"/>
      <c r="V270" s="332"/>
      <c r="W270" s="332"/>
      <c r="X270" s="332"/>
      <c r="Y270" s="332"/>
      <c r="Z270" s="332"/>
      <c r="AA270" s="332"/>
      <c r="AB270" s="332"/>
      <c r="AC270" s="332"/>
      <c r="AD270" s="332"/>
      <c r="AE270" s="333"/>
    </row>
    <row r="272" spans="1:32" x14ac:dyDescent="0.25">
      <c r="B272" s="296"/>
      <c r="C272" s="296"/>
      <c r="D272" s="296"/>
      <c r="E272" s="296"/>
      <c r="F272" s="296"/>
      <c r="G272" s="296"/>
      <c r="H272" s="296"/>
      <c r="I272" s="296"/>
      <c r="V272" s="297"/>
      <c r="W272" s="297"/>
      <c r="X272" s="297"/>
      <c r="Y272" s="297"/>
      <c r="Z272" s="297"/>
      <c r="AA272" s="297"/>
      <c r="AB272" s="297"/>
      <c r="AC272" s="297"/>
      <c r="AD272" s="297"/>
      <c r="AE272" s="297"/>
    </row>
    <row r="273" spans="2:32" x14ac:dyDescent="0.25">
      <c r="B273" s="296"/>
      <c r="C273" s="296"/>
      <c r="D273" s="296"/>
      <c r="E273" s="296"/>
      <c r="F273" s="296"/>
      <c r="G273" s="296"/>
      <c r="H273" s="296"/>
      <c r="I273" s="296"/>
      <c r="K273" s="111"/>
      <c r="L273" s="111"/>
      <c r="M273" s="107" t="s">
        <v>77</v>
      </c>
      <c r="N273" s="111"/>
      <c r="O273" s="111"/>
      <c r="P273" s="107" t="s">
        <v>77</v>
      </c>
      <c r="Q273" s="111"/>
      <c r="R273" s="111"/>
      <c r="S273" s="111"/>
      <c r="T273" s="111"/>
      <c r="V273" s="297"/>
      <c r="W273" s="297"/>
      <c r="X273" s="297"/>
      <c r="Y273" s="297"/>
      <c r="Z273" s="297"/>
      <c r="AA273" s="297"/>
      <c r="AB273" s="297"/>
      <c r="AC273" s="297"/>
      <c r="AD273" s="297"/>
      <c r="AE273" s="297"/>
    </row>
    <row r="274" spans="2:32" x14ac:dyDescent="0.25">
      <c r="B274" s="237" t="s">
        <v>4</v>
      </c>
      <c r="C274" s="237"/>
      <c r="D274" s="237"/>
      <c r="E274" s="237"/>
      <c r="F274" s="237"/>
      <c r="G274" s="237"/>
      <c r="H274" s="237"/>
      <c r="I274" s="237"/>
      <c r="J274" s="22"/>
      <c r="K274" s="237" t="s">
        <v>291</v>
      </c>
      <c r="L274" s="237"/>
      <c r="M274" s="237"/>
      <c r="N274" s="237"/>
      <c r="O274" s="237"/>
      <c r="P274" s="237"/>
      <c r="Q274" s="237"/>
      <c r="R274" s="237"/>
      <c r="S274" s="237"/>
      <c r="T274" s="237"/>
      <c r="U274" s="22"/>
      <c r="V274" s="237" t="s">
        <v>292</v>
      </c>
      <c r="W274" s="237"/>
      <c r="X274" s="237"/>
      <c r="Y274" s="237"/>
      <c r="Z274" s="237"/>
      <c r="AA274" s="237"/>
      <c r="AB274" s="237"/>
      <c r="AC274" s="237"/>
      <c r="AD274" s="237"/>
      <c r="AE274" s="237"/>
    </row>
    <row r="276" spans="2:32" x14ac:dyDescent="0.25">
      <c r="B276" s="301" t="s">
        <v>467</v>
      </c>
      <c r="C276" s="302"/>
      <c r="D276" s="302"/>
      <c r="E276" s="302"/>
      <c r="F276" s="302"/>
      <c r="G276" s="302"/>
      <c r="H276" s="302"/>
      <c r="I276" s="302"/>
      <c r="J276" s="302"/>
      <c r="K276" s="302"/>
      <c r="L276" s="302"/>
      <c r="M276" s="302"/>
      <c r="N276" s="302"/>
      <c r="O276" s="302"/>
      <c r="P276" s="302"/>
      <c r="Q276" s="302"/>
      <c r="R276" s="302"/>
      <c r="S276" s="302"/>
      <c r="T276" s="302"/>
      <c r="U276" s="302"/>
      <c r="V276" s="302"/>
      <c r="W276" s="302"/>
      <c r="X276" s="302"/>
      <c r="Y276" s="302"/>
      <c r="Z276" s="302"/>
      <c r="AA276" s="302"/>
      <c r="AB276" s="302"/>
      <c r="AC276" s="302"/>
      <c r="AD276" s="302"/>
      <c r="AE276" s="302"/>
      <c r="AF276" s="303"/>
    </row>
    <row r="277" spans="2:32" x14ac:dyDescent="0.25">
      <c r="B277" s="304"/>
      <c r="C277" s="305"/>
      <c r="D277" s="305"/>
      <c r="E277" s="305"/>
      <c r="F277" s="305"/>
      <c r="G277" s="305"/>
      <c r="H277" s="305"/>
      <c r="I277" s="305"/>
      <c r="J277" s="305"/>
      <c r="K277" s="305"/>
      <c r="L277" s="305"/>
      <c r="M277" s="305"/>
      <c r="N277" s="305"/>
      <c r="O277" s="305"/>
      <c r="P277" s="305"/>
      <c r="Q277" s="305"/>
      <c r="R277" s="305"/>
      <c r="S277" s="305"/>
      <c r="T277" s="305"/>
      <c r="U277" s="305"/>
      <c r="V277" s="305"/>
      <c r="W277" s="305"/>
      <c r="X277" s="305"/>
      <c r="Y277" s="305"/>
      <c r="Z277" s="305"/>
      <c r="AA277" s="305"/>
      <c r="AB277" s="305"/>
      <c r="AC277" s="305"/>
      <c r="AD277" s="305"/>
      <c r="AE277" s="305"/>
      <c r="AF277" s="306"/>
    </row>
    <row r="278" spans="2:32" x14ac:dyDescent="0.25">
      <c r="B278" s="304"/>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305"/>
      <c r="Y278" s="305"/>
      <c r="Z278" s="305"/>
      <c r="AA278" s="305"/>
      <c r="AB278" s="305"/>
      <c r="AC278" s="305"/>
      <c r="AD278" s="305"/>
      <c r="AE278" s="305"/>
      <c r="AF278" s="306"/>
    </row>
    <row r="279" spans="2:32" x14ac:dyDescent="0.25">
      <c r="B279" s="304"/>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6"/>
    </row>
    <row r="280" spans="2:32" x14ac:dyDescent="0.25">
      <c r="B280" s="304"/>
      <c r="C280" s="305"/>
      <c r="D280" s="305"/>
      <c r="E280" s="305"/>
      <c r="F280" s="305"/>
      <c r="G280" s="305"/>
      <c r="H280" s="305"/>
      <c r="I280" s="305"/>
      <c r="J280" s="305"/>
      <c r="K280" s="305"/>
      <c r="L280" s="305"/>
      <c r="M280" s="305"/>
      <c r="N280" s="305"/>
      <c r="O280" s="305"/>
      <c r="P280" s="305"/>
      <c r="Q280" s="305"/>
      <c r="R280" s="305"/>
      <c r="S280" s="305"/>
      <c r="T280" s="305"/>
      <c r="U280" s="305"/>
      <c r="V280" s="305"/>
      <c r="W280" s="305"/>
      <c r="X280" s="305"/>
      <c r="Y280" s="305"/>
      <c r="Z280" s="305"/>
      <c r="AA280" s="305"/>
      <c r="AB280" s="305"/>
      <c r="AC280" s="305"/>
      <c r="AD280" s="305"/>
      <c r="AE280" s="305"/>
      <c r="AF280" s="306"/>
    </row>
    <row r="281" spans="2:32" x14ac:dyDescent="0.25">
      <c r="B281" s="304"/>
      <c r="C281" s="305"/>
      <c r="D281" s="305"/>
      <c r="E281" s="305"/>
      <c r="F281" s="305"/>
      <c r="G281" s="305"/>
      <c r="H281" s="305"/>
      <c r="I281" s="305"/>
      <c r="J281" s="305"/>
      <c r="K281" s="305"/>
      <c r="L281" s="305"/>
      <c r="M281" s="305"/>
      <c r="N281" s="305"/>
      <c r="O281" s="305"/>
      <c r="P281" s="305"/>
      <c r="Q281" s="305"/>
      <c r="R281" s="305"/>
      <c r="S281" s="305"/>
      <c r="T281" s="305"/>
      <c r="U281" s="305"/>
      <c r="V281" s="305"/>
      <c r="W281" s="305"/>
      <c r="X281" s="305"/>
      <c r="Y281" s="305"/>
      <c r="Z281" s="305"/>
      <c r="AA281" s="305"/>
      <c r="AB281" s="305"/>
      <c r="AC281" s="305"/>
      <c r="AD281" s="305"/>
      <c r="AE281" s="305"/>
      <c r="AF281" s="306"/>
    </row>
    <row r="282" spans="2:32" x14ac:dyDescent="0.25">
      <c r="B282" s="307"/>
      <c r="C282" s="308"/>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9"/>
    </row>
    <row r="284" spans="2:32" x14ac:dyDescent="0.25">
      <c r="B284" s="310" t="s">
        <v>468</v>
      </c>
      <c r="C284" s="311"/>
      <c r="D284" s="311"/>
      <c r="E284" s="311"/>
      <c r="F284" s="311"/>
      <c r="G284" s="311"/>
      <c r="H284" s="311"/>
      <c r="I284" s="311"/>
      <c r="J284" s="311"/>
      <c r="K284" s="311"/>
      <c r="L284" s="311"/>
      <c r="M284" s="311"/>
      <c r="N284" s="311"/>
      <c r="O284" s="311"/>
      <c r="P284" s="311"/>
      <c r="Q284" s="311"/>
      <c r="R284" s="311"/>
      <c r="S284" s="311"/>
      <c r="T284" s="311"/>
      <c r="U284" s="311"/>
      <c r="V284" s="311"/>
      <c r="W284" s="311"/>
      <c r="X284" s="311"/>
      <c r="Y284" s="311"/>
      <c r="Z284" s="311"/>
      <c r="AA284" s="311"/>
      <c r="AB284" s="311"/>
      <c r="AC284" s="311"/>
      <c r="AD284" s="311"/>
      <c r="AE284" s="312"/>
    </row>
    <row r="285" spans="2:32" x14ac:dyDescent="0.25">
      <c r="B285" s="313"/>
      <c r="C285" s="314"/>
      <c r="D285" s="314"/>
      <c r="E285" s="314"/>
      <c r="F285" s="314"/>
      <c r="G285" s="314"/>
      <c r="H285" s="314"/>
      <c r="I285" s="314"/>
      <c r="J285" s="314"/>
      <c r="K285" s="314"/>
      <c r="L285" s="314"/>
      <c r="M285" s="314"/>
      <c r="N285" s="314"/>
      <c r="O285" s="314"/>
      <c r="P285" s="314"/>
      <c r="Q285" s="314"/>
      <c r="R285" s="314"/>
      <c r="S285" s="314"/>
      <c r="T285" s="314"/>
      <c r="U285" s="314"/>
      <c r="V285" s="314"/>
      <c r="W285" s="314"/>
      <c r="X285" s="314"/>
      <c r="Y285" s="314"/>
      <c r="Z285" s="314"/>
      <c r="AA285" s="314"/>
      <c r="AB285" s="314"/>
      <c r="AC285" s="314"/>
      <c r="AD285" s="314"/>
      <c r="AE285" s="315"/>
    </row>
    <row r="296" spans="1:32" x14ac:dyDescent="0.25">
      <c r="A296" s="316" t="s">
        <v>479</v>
      </c>
      <c r="B296" s="317"/>
      <c r="C296" s="317"/>
      <c r="D296" s="317"/>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8"/>
    </row>
    <row r="297" spans="1:32" x14ac:dyDescent="0.25">
      <c r="A297" s="319" t="s">
        <v>474</v>
      </c>
      <c r="B297" s="320"/>
      <c r="C297" s="320"/>
      <c r="D297" s="320"/>
      <c r="E297" s="320"/>
      <c r="F297" s="320"/>
      <c r="G297" s="320"/>
      <c r="H297" s="320"/>
      <c r="I297" s="320"/>
      <c r="J297" s="320"/>
      <c r="K297" s="320"/>
      <c r="L297" s="320"/>
      <c r="M297" s="320"/>
      <c r="N297" s="320"/>
      <c r="O297" s="320"/>
      <c r="P297" s="320"/>
      <c r="Q297" s="320"/>
      <c r="R297" s="320"/>
      <c r="S297" s="320"/>
      <c r="T297" s="320"/>
      <c r="U297" s="320"/>
      <c r="V297" s="320"/>
      <c r="W297" s="320"/>
      <c r="X297" s="320"/>
      <c r="Y297" s="320"/>
      <c r="Z297" s="320"/>
      <c r="AA297" s="320"/>
      <c r="AB297" s="320"/>
      <c r="AC297" s="320"/>
      <c r="AD297" s="320"/>
      <c r="AE297" s="320"/>
      <c r="AF297" s="321"/>
    </row>
    <row r="299" spans="1:32" ht="15.75" customHeight="1" x14ac:dyDescent="0.25">
      <c r="B299" s="322" t="s">
        <v>480</v>
      </c>
      <c r="C299" s="323"/>
      <c r="D299" s="323"/>
      <c r="E299" s="323"/>
      <c r="F299" s="323"/>
      <c r="G299" s="323"/>
      <c r="H299" s="323"/>
      <c r="I299" s="323"/>
      <c r="J299" s="323"/>
      <c r="K299" s="323"/>
      <c r="L299" s="323"/>
      <c r="M299" s="323"/>
      <c r="N299" s="323"/>
      <c r="O299" s="323"/>
      <c r="P299" s="323"/>
      <c r="Q299" s="323"/>
      <c r="R299" s="323"/>
      <c r="S299" s="323"/>
      <c r="T299" s="323"/>
      <c r="U299" s="323"/>
      <c r="V299" s="323"/>
      <c r="W299" s="323"/>
      <c r="X299" s="323"/>
      <c r="Y299" s="323"/>
      <c r="Z299" s="323"/>
      <c r="AA299" s="323"/>
      <c r="AB299" s="323"/>
      <c r="AC299" s="323"/>
      <c r="AD299" s="323"/>
      <c r="AE299" s="324"/>
    </row>
    <row r="300" spans="1:32" ht="15.75" customHeight="1" x14ac:dyDescent="0.25">
      <c r="B300" s="325"/>
      <c r="C300" s="326"/>
      <c r="D300" s="326"/>
      <c r="E300" s="326"/>
      <c r="F300" s="326"/>
      <c r="G300" s="326"/>
      <c r="H300" s="326"/>
      <c r="I300" s="326"/>
      <c r="J300" s="326"/>
      <c r="K300" s="326"/>
      <c r="L300" s="326"/>
      <c r="M300" s="326"/>
      <c r="N300" s="326"/>
      <c r="O300" s="326"/>
      <c r="P300" s="326"/>
      <c r="Q300" s="326"/>
      <c r="R300" s="326"/>
      <c r="S300" s="326"/>
      <c r="T300" s="326"/>
      <c r="U300" s="326"/>
      <c r="V300" s="326"/>
      <c r="W300" s="326"/>
      <c r="X300" s="326"/>
      <c r="Y300" s="326"/>
      <c r="Z300" s="326"/>
      <c r="AA300" s="326"/>
      <c r="AB300" s="326"/>
      <c r="AC300" s="326"/>
      <c r="AD300" s="326"/>
      <c r="AE300" s="327"/>
    </row>
    <row r="302" spans="1:32" x14ac:dyDescent="0.25">
      <c r="B302" s="280" t="str">
        <f>IF('03. Formularz Wniosku '!J320="","",'03. Formularz Wniosku '!J320)</f>
        <v/>
      </c>
      <c r="C302" s="280"/>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c r="AB302" s="280"/>
      <c r="AC302" s="280"/>
      <c r="AD302" s="280"/>
      <c r="AE302" s="280"/>
    </row>
    <row r="303" spans="1:32" x14ac:dyDescent="0.25">
      <c r="B303" s="280"/>
      <c r="C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row>
    <row r="304" spans="1:32" ht="6.75" customHeight="1" x14ac:dyDescent="0.25">
      <c r="G304" s="298" t="s">
        <v>431</v>
      </c>
      <c r="H304" s="299"/>
      <c r="I304" s="299"/>
      <c r="J304" s="299"/>
      <c r="K304" s="299"/>
      <c r="L304" s="299"/>
      <c r="M304" s="299"/>
      <c r="N304" s="299"/>
      <c r="O304" s="299"/>
      <c r="P304" s="299"/>
      <c r="Q304" s="299"/>
      <c r="R304" s="299"/>
      <c r="S304" s="299"/>
      <c r="T304" s="299"/>
      <c r="U304" s="299"/>
      <c r="V304" s="299"/>
      <c r="W304" s="299"/>
      <c r="X304" s="299"/>
      <c r="Y304" s="299"/>
      <c r="Z304" s="300"/>
    </row>
    <row r="305" spans="2:32" ht="15" customHeight="1" x14ac:dyDescent="0.25">
      <c r="B305" s="293" t="s">
        <v>481</v>
      </c>
      <c r="C305" s="294"/>
      <c r="D305" s="294"/>
      <c r="E305" s="294"/>
      <c r="F305" s="294"/>
      <c r="G305" s="294"/>
      <c r="H305" s="294"/>
      <c r="I305" s="294"/>
      <c r="J305" s="294"/>
      <c r="K305" s="294"/>
      <c r="L305" s="294"/>
      <c r="M305" s="294"/>
      <c r="N305" s="294"/>
      <c r="O305" s="294"/>
      <c r="P305" s="294"/>
      <c r="Q305" s="294"/>
      <c r="R305" s="294"/>
      <c r="S305" s="294"/>
      <c r="T305" s="294"/>
      <c r="U305" s="294"/>
      <c r="V305" s="294"/>
      <c r="W305" s="294"/>
      <c r="X305" s="294"/>
      <c r="Y305" s="294"/>
      <c r="Z305" s="294"/>
      <c r="AA305" s="294"/>
      <c r="AB305" s="294"/>
      <c r="AC305" s="294"/>
      <c r="AD305" s="294"/>
      <c r="AE305" s="294"/>
      <c r="AF305" s="295"/>
    </row>
    <row r="306" spans="2:32" ht="5.25" customHeight="1" x14ac:dyDescent="0.25">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row>
    <row r="307" spans="2:32" x14ac:dyDescent="0.25">
      <c r="B307" s="259" t="s">
        <v>432</v>
      </c>
      <c r="C307" s="259"/>
      <c r="D307" s="259"/>
      <c r="E307" s="259"/>
      <c r="F307" s="259"/>
      <c r="G307" s="259"/>
      <c r="H307" s="259"/>
      <c r="I307" s="259"/>
      <c r="J307" s="6"/>
    </row>
    <row r="308" spans="2:32" ht="3.75" customHeight="1" x14ac:dyDescent="0.25">
      <c r="B308" s="1"/>
      <c r="C308" s="1"/>
      <c r="D308" s="1"/>
      <c r="E308" s="1"/>
      <c r="F308" s="1"/>
      <c r="G308" s="1"/>
      <c r="H308" s="1"/>
      <c r="I308" s="1"/>
      <c r="J308" s="1"/>
    </row>
    <row r="309" spans="2:32" x14ac:dyDescent="0.25">
      <c r="B309" s="259" t="s">
        <v>433</v>
      </c>
      <c r="C309" s="259"/>
      <c r="D309" s="259"/>
      <c r="E309" s="259"/>
      <c r="F309" s="259"/>
      <c r="G309" s="259"/>
      <c r="H309" s="259"/>
      <c r="I309" s="259"/>
      <c r="J309" s="6"/>
    </row>
    <row r="310" spans="2:32" ht="3.75" customHeight="1" x14ac:dyDescent="0.25">
      <c r="B310" s="1"/>
      <c r="C310" s="1"/>
      <c r="D310" s="1"/>
      <c r="E310" s="1"/>
      <c r="F310" s="1"/>
      <c r="G310" s="1"/>
      <c r="H310" s="1"/>
      <c r="I310" s="1"/>
      <c r="J310" s="1"/>
    </row>
    <row r="311" spans="2:32" x14ac:dyDescent="0.25">
      <c r="B311" s="259" t="s">
        <v>434</v>
      </c>
      <c r="C311" s="259"/>
      <c r="D311" s="259"/>
      <c r="E311" s="259"/>
      <c r="F311" s="259"/>
      <c r="G311" s="259"/>
      <c r="H311" s="259"/>
      <c r="I311" s="259"/>
      <c r="J311" s="6"/>
    </row>
    <row r="312" spans="2:32" ht="3" customHeight="1" x14ac:dyDescent="0.25"/>
    <row r="313" spans="2:32" ht="15" customHeight="1" x14ac:dyDescent="0.25">
      <c r="B313" s="259" t="s">
        <v>435</v>
      </c>
      <c r="C313" s="259"/>
      <c r="D313" s="259"/>
      <c r="E313" s="259"/>
      <c r="F313" s="259"/>
      <c r="G313" s="259"/>
      <c r="H313" s="259"/>
      <c r="I313" s="259"/>
      <c r="J313" s="259"/>
      <c r="K313" s="259"/>
      <c r="L313" s="259"/>
      <c r="M313" s="259"/>
      <c r="N313" s="259"/>
      <c r="O313" s="259"/>
      <c r="P313" s="259"/>
      <c r="Q313" s="259"/>
      <c r="R313" s="259"/>
      <c r="S313" s="259"/>
      <c r="T313" s="259"/>
      <c r="U313" s="259"/>
      <c r="V313" s="259"/>
      <c r="W313" s="259"/>
      <c r="X313" s="259"/>
      <c r="Y313" s="259"/>
      <c r="Z313" s="259"/>
      <c r="AA313" s="259"/>
      <c r="AB313" s="259"/>
      <c r="AC313" s="259"/>
      <c r="AD313" s="259"/>
      <c r="AE313" s="259"/>
      <c r="AF313" s="259"/>
    </row>
    <row r="314" spans="2:32" x14ac:dyDescent="0.25">
      <c r="B314" s="259"/>
      <c r="C314" s="259"/>
      <c r="D314" s="259"/>
      <c r="E314" s="259"/>
      <c r="F314" s="259"/>
      <c r="G314" s="259"/>
      <c r="H314" s="259"/>
      <c r="I314" s="259"/>
      <c r="J314" s="259"/>
      <c r="K314" s="259"/>
      <c r="L314" s="259"/>
      <c r="M314" s="259"/>
      <c r="N314" s="259"/>
      <c r="O314" s="259"/>
      <c r="P314" s="259"/>
      <c r="Q314" s="259"/>
      <c r="R314" s="259"/>
      <c r="S314" s="259"/>
      <c r="T314" s="259"/>
      <c r="U314" s="259"/>
      <c r="V314" s="259"/>
      <c r="W314" s="259"/>
      <c r="X314" s="259"/>
      <c r="Y314" s="259"/>
      <c r="Z314" s="259"/>
      <c r="AA314" s="259"/>
      <c r="AB314" s="259"/>
      <c r="AC314" s="259"/>
      <c r="AD314" s="259"/>
      <c r="AE314" s="259"/>
      <c r="AF314" s="259"/>
    </row>
    <row r="315" spans="2:32" x14ac:dyDescent="0.25">
      <c r="B315" s="259"/>
      <c r="C315" s="259"/>
      <c r="D315" s="259"/>
      <c r="E315" s="259"/>
      <c r="F315" s="259"/>
      <c r="G315" s="259"/>
      <c r="H315" s="259"/>
      <c r="I315" s="259"/>
      <c r="J315" s="259"/>
      <c r="K315" s="259"/>
      <c r="L315" s="259"/>
      <c r="M315" s="259"/>
      <c r="N315" s="259"/>
      <c r="O315" s="259"/>
      <c r="P315" s="259"/>
      <c r="Q315" s="259"/>
      <c r="R315" s="259"/>
      <c r="S315" s="259"/>
      <c r="T315" s="259"/>
      <c r="U315" s="259"/>
      <c r="V315" s="259"/>
      <c r="W315" s="259"/>
      <c r="X315" s="259"/>
      <c r="Y315" s="259"/>
      <c r="Z315" s="259"/>
      <c r="AA315" s="259"/>
      <c r="AB315" s="259"/>
      <c r="AC315" s="259"/>
      <c r="AD315" s="259"/>
      <c r="AE315" s="259"/>
      <c r="AF315" s="259"/>
    </row>
    <row r="317" spans="2:32" x14ac:dyDescent="0.25">
      <c r="B317" s="296"/>
      <c r="C317" s="296"/>
      <c r="D317" s="296"/>
      <c r="E317" s="296"/>
      <c r="F317" s="296"/>
      <c r="G317" s="296"/>
      <c r="H317" s="296"/>
      <c r="I317" s="296"/>
      <c r="J317" s="108"/>
      <c r="K317" s="108"/>
      <c r="L317" s="108"/>
      <c r="M317" s="108"/>
      <c r="N317" s="108"/>
      <c r="O317" s="108"/>
      <c r="P317" s="108"/>
      <c r="Q317" s="108"/>
      <c r="R317" s="108"/>
      <c r="S317" s="108"/>
      <c r="T317" s="108"/>
      <c r="V317" s="297"/>
      <c r="W317" s="297"/>
      <c r="X317" s="297"/>
      <c r="Y317" s="297"/>
      <c r="Z317" s="297"/>
      <c r="AA317" s="297"/>
      <c r="AB317" s="297"/>
      <c r="AC317" s="297"/>
      <c r="AD317" s="297"/>
      <c r="AE317" s="297"/>
    </row>
    <row r="318" spans="2:32" x14ac:dyDescent="0.25">
      <c r="B318" s="296"/>
      <c r="C318" s="296"/>
      <c r="D318" s="296"/>
      <c r="E318" s="296"/>
      <c r="F318" s="296"/>
      <c r="G318" s="296"/>
      <c r="H318" s="296"/>
      <c r="I318" s="296"/>
      <c r="J318" s="108"/>
      <c r="K318" s="111"/>
      <c r="L318" s="111"/>
      <c r="M318" s="107" t="s">
        <v>77</v>
      </c>
      <c r="N318" s="111"/>
      <c r="O318" s="111"/>
      <c r="P318" s="107" t="s">
        <v>77</v>
      </c>
      <c r="Q318" s="111"/>
      <c r="R318" s="111"/>
      <c r="S318" s="111"/>
      <c r="T318" s="111"/>
      <c r="V318" s="297"/>
      <c r="W318" s="297"/>
      <c r="X318" s="297"/>
      <c r="Y318" s="297"/>
      <c r="Z318" s="297"/>
      <c r="AA318" s="297"/>
      <c r="AB318" s="297"/>
      <c r="AC318" s="297"/>
      <c r="AD318" s="297"/>
      <c r="AE318" s="297"/>
    </row>
    <row r="319" spans="2:32" ht="6" customHeight="1" x14ac:dyDescent="0.25">
      <c r="B319" s="237" t="s">
        <v>4</v>
      </c>
      <c r="C319" s="237"/>
      <c r="D319" s="237"/>
      <c r="E319" s="237"/>
      <c r="F319" s="237"/>
      <c r="G319" s="237"/>
      <c r="H319" s="237"/>
      <c r="I319" s="237"/>
      <c r="J319" s="22"/>
      <c r="K319" s="237" t="s">
        <v>291</v>
      </c>
      <c r="L319" s="237"/>
      <c r="M319" s="237"/>
      <c r="N319" s="237"/>
      <c r="O319" s="237"/>
      <c r="P319" s="237"/>
      <c r="Q319" s="237"/>
      <c r="R319" s="237"/>
      <c r="S319" s="237"/>
      <c r="T319" s="237"/>
      <c r="U319" s="22"/>
      <c r="V319" s="237" t="s">
        <v>292</v>
      </c>
      <c r="W319" s="237"/>
      <c r="X319" s="237"/>
      <c r="Y319" s="237"/>
      <c r="Z319" s="237"/>
      <c r="AA319" s="237"/>
      <c r="AB319" s="237"/>
      <c r="AC319" s="237"/>
      <c r="AD319" s="237"/>
      <c r="AE319" s="237"/>
    </row>
    <row r="322" spans="2:31" x14ac:dyDescent="0.25">
      <c r="B322" s="286" t="s">
        <v>482</v>
      </c>
      <c r="C322" s="287"/>
      <c r="D322" s="287"/>
      <c r="E322" s="287"/>
      <c r="F322" s="287"/>
      <c r="G322" s="287"/>
      <c r="H322" s="287"/>
      <c r="I322" s="287"/>
      <c r="J322" s="287"/>
      <c r="K322" s="287"/>
      <c r="L322" s="287"/>
      <c r="M322" s="287"/>
      <c r="N322" s="287"/>
      <c r="O322" s="287"/>
      <c r="P322" s="287"/>
      <c r="Q322" s="287"/>
      <c r="R322" s="287"/>
      <c r="S322" s="287"/>
      <c r="T322" s="287"/>
      <c r="U322" s="287"/>
      <c r="V322" s="287"/>
      <c r="W322" s="287"/>
      <c r="X322" s="287"/>
      <c r="Y322" s="287"/>
      <c r="Z322" s="287"/>
      <c r="AA322" s="287"/>
      <c r="AB322" s="287"/>
      <c r="AC322" s="287"/>
      <c r="AD322" s="287"/>
      <c r="AE322" s="288"/>
    </row>
    <row r="323" spans="2:31" x14ac:dyDescent="0.25">
      <c r="B323" s="289"/>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290"/>
      <c r="Y323" s="290"/>
      <c r="Z323" s="290"/>
      <c r="AA323" s="290"/>
      <c r="AB323" s="290"/>
      <c r="AC323" s="290"/>
      <c r="AD323" s="290"/>
      <c r="AE323" s="291"/>
    </row>
  </sheetData>
  <sheetProtection algorithmName="SHA-512" hashValue="qHgvXV73lostcsFJd2OC2skLgs05RnwGVeldn9VqsVRN6hSCAxAs+nMKsFWwqB2ejXF9PiXSgFOHnovGUzlSDw==" saltValue="kgKqYPOGbBKZgFMVDaQYig==" spinCount="100000" sheet="1" objects="1" scenarios="1"/>
  <mergeCells count="210">
    <mergeCell ref="D1:AE1"/>
    <mergeCell ref="B44:H45"/>
    <mergeCell ref="A44:A45"/>
    <mergeCell ref="A46:A47"/>
    <mergeCell ref="B46:H47"/>
    <mergeCell ref="A48:A49"/>
    <mergeCell ref="B48:H49"/>
    <mergeCell ref="I48:P49"/>
    <mergeCell ref="Q48:X49"/>
    <mergeCell ref="Y48:AF49"/>
    <mergeCell ref="I44:P45"/>
    <mergeCell ref="Q44:X45"/>
    <mergeCell ref="Y44:AF45"/>
    <mergeCell ref="I46:P47"/>
    <mergeCell ref="Q46:X47"/>
    <mergeCell ref="Y46:AF47"/>
    <mergeCell ref="S25:AF26"/>
    <mergeCell ref="P24:Q25"/>
    <mergeCell ref="S24:W24"/>
    <mergeCell ref="P27:Q28"/>
    <mergeCell ref="S27:W27"/>
    <mergeCell ref="A41:H43"/>
    <mergeCell ref="Y41:AF43"/>
    <mergeCell ref="I41:P43"/>
    <mergeCell ref="Q41:X43"/>
    <mergeCell ref="A34:A40"/>
    <mergeCell ref="B34:O40"/>
    <mergeCell ref="P34:Q35"/>
    <mergeCell ref="S34:W34"/>
    <mergeCell ref="S35:AF35"/>
    <mergeCell ref="Q36:AF36"/>
    <mergeCell ref="Q37:AF37"/>
    <mergeCell ref="Q38:AF38"/>
    <mergeCell ref="Q39:AF39"/>
    <mergeCell ref="Q40:AF40"/>
    <mergeCell ref="B11:I11"/>
    <mergeCell ref="B52:V53"/>
    <mergeCell ref="A52:A53"/>
    <mergeCell ref="D3:AC3"/>
    <mergeCell ref="B5:AE6"/>
    <mergeCell ref="G7:Z7"/>
    <mergeCell ref="B8:G8"/>
    <mergeCell ref="B9:I9"/>
    <mergeCell ref="A19:A21"/>
    <mergeCell ref="B22:J22"/>
    <mergeCell ref="A23:A26"/>
    <mergeCell ref="B13:I13"/>
    <mergeCell ref="B15:AF17"/>
    <mergeCell ref="B19:J21"/>
    <mergeCell ref="K19:AF21"/>
    <mergeCell ref="A27:A33"/>
    <mergeCell ref="B23:O26"/>
    <mergeCell ref="B27:O33"/>
    <mergeCell ref="S28:AF28"/>
    <mergeCell ref="Q29:AF29"/>
    <mergeCell ref="Q30:AF30"/>
    <mergeCell ref="Q31:AF31"/>
    <mergeCell ref="Q32:AF32"/>
    <mergeCell ref="Q33:AF33"/>
    <mergeCell ref="A54:A63"/>
    <mergeCell ref="W55:X56"/>
    <mergeCell ref="Z55:AD55"/>
    <mergeCell ref="B64:V66"/>
    <mergeCell ref="A64:A66"/>
    <mergeCell ref="W64:X65"/>
    <mergeCell ref="Z64:AD64"/>
    <mergeCell ref="W52:X53"/>
    <mergeCell ref="Z52:AD52"/>
    <mergeCell ref="B54:V63"/>
    <mergeCell ref="B75:AE86"/>
    <mergeCell ref="B88:AE91"/>
    <mergeCell ref="B93:AE98"/>
    <mergeCell ref="B103:AF106"/>
    <mergeCell ref="B68:AE69"/>
    <mergeCell ref="B71:I72"/>
    <mergeCell ref="B73:I73"/>
    <mergeCell ref="K73:T73"/>
    <mergeCell ref="V71:AE72"/>
    <mergeCell ref="V73:AE73"/>
    <mergeCell ref="B147:AF148"/>
    <mergeCell ref="A161:A163"/>
    <mergeCell ref="B161:J163"/>
    <mergeCell ref="K161:AF163"/>
    <mergeCell ref="B164:J164"/>
    <mergeCell ref="B108:AF122"/>
    <mergeCell ref="B124:AF133"/>
    <mergeCell ref="B135:AF140"/>
    <mergeCell ref="B142:AF143"/>
    <mergeCell ref="B145:AF145"/>
    <mergeCell ref="Q170:X171"/>
    <mergeCell ref="Y170:AF171"/>
    <mergeCell ref="A165:H167"/>
    <mergeCell ref="I165:P167"/>
    <mergeCell ref="Q165:X167"/>
    <mergeCell ref="Y165:AF167"/>
    <mergeCell ref="A168:A169"/>
    <mergeCell ref="B168:H169"/>
    <mergeCell ref="I168:P169"/>
    <mergeCell ref="Q168:X169"/>
    <mergeCell ref="Y168:AF169"/>
    <mergeCell ref="A203:AF203"/>
    <mergeCell ref="A204:AF204"/>
    <mergeCell ref="A206:A208"/>
    <mergeCell ref="B206:J208"/>
    <mergeCell ref="K206:AF208"/>
    <mergeCell ref="B182:AF188"/>
    <mergeCell ref="B190:AE191"/>
    <mergeCell ref="A155:AF155"/>
    <mergeCell ref="A156:AF156"/>
    <mergeCell ref="A158:AF159"/>
    <mergeCell ref="B175:AE176"/>
    <mergeCell ref="B178:I179"/>
    <mergeCell ref="V178:AE179"/>
    <mergeCell ref="B180:I180"/>
    <mergeCell ref="K180:T180"/>
    <mergeCell ref="V180:AE180"/>
    <mergeCell ref="A172:A173"/>
    <mergeCell ref="B172:H173"/>
    <mergeCell ref="I172:P173"/>
    <mergeCell ref="Q172:X173"/>
    <mergeCell ref="Y172:AF173"/>
    <mergeCell ref="A170:A171"/>
    <mergeCell ref="B170:H171"/>
    <mergeCell ref="I170:P171"/>
    <mergeCell ref="Q217:X218"/>
    <mergeCell ref="Y217:AF218"/>
    <mergeCell ref="A215:A216"/>
    <mergeCell ref="B215:H216"/>
    <mergeCell ref="I215:P216"/>
    <mergeCell ref="Q215:X216"/>
    <mergeCell ref="Y215:AF216"/>
    <mergeCell ref="B209:J209"/>
    <mergeCell ref="A212:H214"/>
    <mergeCell ref="I212:P214"/>
    <mergeCell ref="Q212:X214"/>
    <mergeCell ref="Y212:AF214"/>
    <mergeCell ref="A250:AF250"/>
    <mergeCell ref="A251:AF251"/>
    <mergeCell ref="A253:A255"/>
    <mergeCell ref="B253:J255"/>
    <mergeCell ref="K253:AF255"/>
    <mergeCell ref="B229:AF235"/>
    <mergeCell ref="B237:AE238"/>
    <mergeCell ref="A210:A211"/>
    <mergeCell ref="K210:T211"/>
    <mergeCell ref="B210:J211"/>
    <mergeCell ref="B222:AE223"/>
    <mergeCell ref="B225:I226"/>
    <mergeCell ref="V225:AE226"/>
    <mergeCell ref="B227:I227"/>
    <mergeCell ref="K227:T227"/>
    <mergeCell ref="V227:AE227"/>
    <mergeCell ref="A219:A220"/>
    <mergeCell ref="B219:H220"/>
    <mergeCell ref="I219:P220"/>
    <mergeCell ref="Q219:X220"/>
    <mergeCell ref="Y219:AF220"/>
    <mergeCell ref="A217:A218"/>
    <mergeCell ref="B217:H218"/>
    <mergeCell ref="I217:P218"/>
    <mergeCell ref="Y259:AF261"/>
    <mergeCell ref="A262:A263"/>
    <mergeCell ref="B262:H263"/>
    <mergeCell ref="I262:P263"/>
    <mergeCell ref="Q262:X263"/>
    <mergeCell ref="Y262:AF263"/>
    <mergeCell ref="B256:J256"/>
    <mergeCell ref="A257:A258"/>
    <mergeCell ref="B257:J258"/>
    <mergeCell ref="K257:T258"/>
    <mergeCell ref="A259:H261"/>
    <mergeCell ref="I259:P261"/>
    <mergeCell ref="Q259:X261"/>
    <mergeCell ref="B274:I274"/>
    <mergeCell ref="K274:T274"/>
    <mergeCell ref="V274:AE274"/>
    <mergeCell ref="A266:A267"/>
    <mergeCell ref="B266:H267"/>
    <mergeCell ref="I266:P267"/>
    <mergeCell ref="Q266:X267"/>
    <mergeCell ref="Y266:AF267"/>
    <mergeCell ref="A264:A265"/>
    <mergeCell ref="B264:H265"/>
    <mergeCell ref="I264:P265"/>
    <mergeCell ref="Q264:X265"/>
    <mergeCell ref="Y264:AF265"/>
    <mergeCell ref="B322:AE323"/>
    <mergeCell ref="A151:AF153"/>
    <mergeCell ref="A199:AF201"/>
    <mergeCell ref="A246:AF248"/>
    <mergeCell ref="B313:AF315"/>
    <mergeCell ref="B305:AF305"/>
    <mergeCell ref="B317:I318"/>
    <mergeCell ref="V317:AE318"/>
    <mergeCell ref="B319:I319"/>
    <mergeCell ref="K319:T319"/>
    <mergeCell ref="V319:AE319"/>
    <mergeCell ref="B307:I307"/>
    <mergeCell ref="B302:AE303"/>
    <mergeCell ref="G304:Z304"/>
    <mergeCell ref="B309:I309"/>
    <mergeCell ref="B311:I311"/>
    <mergeCell ref="B276:AF282"/>
    <mergeCell ref="B284:AE285"/>
    <mergeCell ref="A296:AF296"/>
    <mergeCell ref="A297:AF297"/>
    <mergeCell ref="B299:AE300"/>
    <mergeCell ref="B269:AE270"/>
    <mergeCell ref="B272:I273"/>
    <mergeCell ref="V272:AE273"/>
  </mergeCells>
  <conditionalFormatting sqref="S27:W27">
    <cfRule type="containsText" dxfId="27" priority="12" operator="containsText" text="NIE DOTYCZY">
      <formula>NOT(ISERROR(SEARCH("NIE DOTYCZY",S27)))</formula>
    </cfRule>
  </conditionalFormatting>
  <conditionalFormatting sqref="S28:AF28">
    <cfRule type="containsText" dxfId="26" priority="10" operator="containsText" text="Proszę wpisac poniżej nazwy przedsiębiorstw partnerskich">
      <formula>NOT(ISERROR(SEARCH("Proszę wpisac poniżej nazwy przedsiębiorstw partnerskich",S28)))</formula>
    </cfRule>
    <cfRule type="containsText" dxfId="25" priority="11" operator="containsText" text="Proszę wpisac poniżej przedsiębiorstw partenrskich">
      <formula>NOT(ISERROR(SEARCH("Proszę wpisac poniżej przedsiębiorstw partenrskich",S28)))</formula>
    </cfRule>
  </conditionalFormatting>
  <conditionalFormatting sqref="S25">
    <cfRule type="containsText" dxfId="24" priority="9" operator="containsText" text="Sprawdź status">
      <formula>NOT(ISERROR(SEARCH("Sprawdź status",S25)))</formula>
    </cfRule>
  </conditionalFormatting>
  <conditionalFormatting sqref="S34:W34">
    <cfRule type="containsText" dxfId="23" priority="8" operator="containsText" text="NIE DOTYCZY">
      <formula>NOT(ISERROR(SEARCH("NIE DOTYCZY",S34)))</formula>
    </cfRule>
  </conditionalFormatting>
  <conditionalFormatting sqref="S35:AF35">
    <cfRule type="containsText" dxfId="22" priority="4" operator="containsText" text="Proszę wpisac poniżej nazwy przedsiębiorstw powiązanych">
      <formula>NOT(ISERROR(SEARCH("Proszę wpisac poniżej nazwy przedsiębiorstw powiązanych",S35)))</formula>
    </cfRule>
    <cfRule type="containsText" dxfId="21" priority="5" operator="containsText" text="Proszę wpisac poniżej nazwy przedsiębiorstw powiązanych">
      <formula>NOT(ISERROR(SEARCH("Proszę wpisac poniżej nazwy przedsiębiorstw powiązanych",S35)))</formula>
    </cfRule>
    <cfRule type="containsText" dxfId="20" priority="6" operator="containsText" text="Proszę wpisac poniżej nazwy przedsiębiorstw partnerskich">
      <formula>NOT(ISERROR(SEARCH("Proszę wpisac poniżej nazwy przedsiębiorstw partnerskich",S35)))</formula>
    </cfRule>
    <cfRule type="containsText" dxfId="19" priority="7" operator="containsText" text="Proszę wpisac poniżej przedsiębiorstw partenrskich">
      <formula>NOT(ISERROR(SEARCH("Proszę wpisac poniżej przedsiębiorstw partenrskich",S35)))</formula>
    </cfRule>
  </conditionalFormatting>
  <conditionalFormatting sqref="A151:AF153">
    <cfRule type="containsText" dxfId="18" priority="3" operator="containsText" text="Proszę pominąć ten załącznik">
      <formula>NOT(ISERROR(SEARCH("Proszę pominąć ten załącznik",A151)))</formula>
    </cfRule>
  </conditionalFormatting>
  <conditionalFormatting sqref="A199:AF201">
    <cfRule type="containsText" dxfId="17" priority="2" operator="containsText" text="Proszę pominąć ten załącznik">
      <formula>NOT(ISERROR(SEARCH("Proszę pominąć ten załącznik",A199)))</formula>
    </cfRule>
  </conditionalFormatting>
  <conditionalFormatting sqref="A246:AF248">
    <cfRule type="containsText" dxfId="16" priority="1" operator="containsText" text="Proszę pominąć ten załącznik">
      <formula>NOT(ISERROR(SEARCH("Proszę pominąć ten załącznik",A246)))</formula>
    </cfRule>
  </conditionalFormatting>
  <dataValidations disablePrompts="1" count="2">
    <dataValidation type="list" allowBlank="1" showInputMessage="1" showErrorMessage="1" sqref="P24:Q25 W52:X53 W55:X56 W64:X65" xr:uid="{00000000-0002-0000-0300-000000000000}">
      <formula1>TAKNIE</formula1>
    </dataValidation>
    <dataValidation type="list" allowBlank="1" showInputMessage="1" showErrorMessage="1" sqref="P27:Q28 P34:Q35" xr:uid="{00000000-0002-0000-0300-000001000000}">
      <formula1>niedot</formula1>
    </dataValidation>
  </dataValidations>
  <pageMargins left="0.70866141732283472" right="0.70866141732283472" top="1.299212598425197" bottom="1.1023622047244095" header="0.27559055118110237" footer="0.27559055118110237"/>
  <pageSetup paperSize="9" orientation="portrait" r:id="rId1"/>
  <headerFooter>
    <oddHeader>&amp;L&amp;"-,Pogrubiony"&amp;10&amp;U
Formularz F6-S+ Oświadczenie o statusie MŚP; wyd. 1 z dn. 01.03.2023&amp;C&amp;G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82"/>
  <sheetViews>
    <sheetView view="pageLayout" topLeftCell="A40" zoomScale="160" zoomScaleNormal="100" zoomScalePageLayoutView="160" workbookViewId="0">
      <selection activeCell="D264" sqref="D264:AC266"/>
    </sheetView>
  </sheetViews>
  <sheetFormatPr defaultColWidth="2.7109375" defaultRowHeight="15" x14ac:dyDescent="0.25"/>
  <sheetData>
    <row r="1" spans="1:32" x14ac:dyDescent="0.25">
      <c r="A1" s="118" t="s">
        <v>727</v>
      </c>
    </row>
    <row r="3" spans="1:32" x14ac:dyDescent="0.25">
      <c r="E3" s="235" t="s">
        <v>599</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5.25" customHeight="1" x14ac:dyDescent="0.25"/>
    <row r="5" spans="1:32" x14ac:dyDescent="0.25">
      <c r="C5" s="600" t="s">
        <v>483</v>
      </c>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1:32" ht="4.5" customHeight="1" x14ac:dyDescent="0.25"/>
    <row r="7" spans="1:32" x14ac:dyDescent="0.25">
      <c r="A7" s="21">
        <v>1</v>
      </c>
      <c r="B7" s="126" t="s">
        <v>349</v>
      </c>
      <c r="C7" s="126"/>
      <c r="D7" s="126"/>
      <c r="E7" s="126"/>
      <c r="F7" s="126"/>
      <c r="G7" s="126"/>
      <c r="H7" s="126"/>
      <c r="I7" s="126"/>
      <c r="J7" s="126"/>
      <c r="K7" s="126"/>
    </row>
    <row r="8" spans="1:32" x14ac:dyDescent="0.25">
      <c r="A8" s="38"/>
      <c r="B8" s="40"/>
      <c r="C8" s="40"/>
      <c r="D8" s="40"/>
      <c r="E8" s="40"/>
      <c r="F8" s="40"/>
      <c r="G8" s="40"/>
      <c r="H8" s="40"/>
      <c r="I8" s="40"/>
      <c r="J8" s="40"/>
      <c r="K8" s="525" t="s">
        <v>350</v>
      </c>
      <c r="L8" s="534"/>
      <c r="M8" s="534"/>
      <c r="N8" s="534"/>
      <c r="O8" s="534"/>
      <c r="P8" s="534"/>
      <c r="Q8" s="534"/>
      <c r="R8" s="534"/>
      <c r="S8" s="534"/>
      <c r="T8" s="534"/>
      <c r="U8" s="534"/>
      <c r="V8" s="534" t="s">
        <v>351</v>
      </c>
      <c r="W8" s="534"/>
      <c r="X8" s="534"/>
      <c r="Y8" s="534"/>
      <c r="Z8" s="534"/>
      <c r="AA8" s="534"/>
      <c r="AB8" s="534"/>
      <c r="AC8" s="534"/>
      <c r="AD8" s="534"/>
      <c r="AE8" s="534"/>
      <c r="AF8" s="534"/>
    </row>
    <row r="9" spans="1:32" x14ac:dyDescent="0.25">
      <c r="B9" s="474">
        <f>+A7+0.01</f>
        <v>1.01</v>
      </c>
      <c r="C9" s="474"/>
      <c r="D9" s="475" t="s">
        <v>271</v>
      </c>
      <c r="E9" s="476"/>
      <c r="F9" s="476"/>
      <c r="G9" s="476"/>
      <c r="H9" s="476"/>
      <c r="I9" s="476"/>
      <c r="J9" s="477"/>
      <c r="K9" s="450"/>
      <c r="L9" s="450"/>
      <c r="M9" s="450"/>
      <c r="N9" s="450"/>
      <c r="O9" s="450"/>
      <c r="P9" s="450"/>
      <c r="Q9" s="450"/>
      <c r="R9" s="450"/>
      <c r="S9" s="450"/>
      <c r="T9" s="450"/>
      <c r="U9" s="450"/>
      <c r="V9" s="450"/>
      <c r="W9" s="450"/>
      <c r="X9" s="450"/>
      <c r="Y9" s="450"/>
      <c r="Z9" s="450"/>
      <c r="AA9" s="450"/>
      <c r="AB9" s="450"/>
      <c r="AC9" s="450"/>
      <c r="AD9" s="450"/>
      <c r="AE9" s="450"/>
      <c r="AF9" s="450"/>
    </row>
    <row r="10" spans="1:32" x14ac:dyDescent="0.25">
      <c r="B10" s="474">
        <f t="shared" ref="B10:B15" si="0">+B9+0.01</f>
        <v>1.02</v>
      </c>
      <c r="C10" s="474"/>
      <c r="D10" s="475" t="s">
        <v>82</v>
      </c>
      <c r="E10" s="476"/>
      <c r="F10" s="476"/>
      <c r="G10" s="476"/>
      <c r="H10" s="476"/>
      <c r="I10" s="476"/>
      <c r="J10" s="477"/>
      <c r="K10" s="450"/>
      <c r="L10" s="450"/>
      <c r="M10" s="450"/>
      <c r="N10" s="450"/>
      <c r="O10" s="450"/>
      <c r="P10" s="450"/>
      <c r="Q10" s="450"/>
      <c r="R10" s="450"/>
      <c r="S10" s="450"/>
      <c r="T10" s="450"/>
      <c r="U10" s="450"/>
      <c r="V10" s="450"/>
      <c r="W10" s="450"/>
      <c r="X10" s="450"/>
      <c r="Y10" s="450"/>
      <c r="Z10" s="450"/>
      <c r="AA10" s="450"/>
      <c r="AB10" s="450"/>
      <c r="AC10" s="450"/>
      <c r="AD10" s="450"/>
      <c r="AE10" s="450"/>
      <c r="AF10" s="450"/>
    </row>
    <row r="11" spans="1:32" x14ac:dyDescent="0.25">
      <c r="B11" s="474">
        <f t="shared" si="0"/>
        <v>1.03</v>
      </c>
      <c r="C11" s="474"/>
      <c r="D11" s="475" t="s">
        <v>352</v>
      </c>
      <c r="E11" s="476"/>
      <c r="F11" s="476"/>
      <c r="G11" s="476"/>
      <c r="H11" s="476"/>
      <c r="I11" s="476"/>
      <c r="J11" s="477"/>
      <c r="K11" s="450"/>
      <c r="L11" s="450"/>
      <c r="M11" s="450"/>
      <c r="N11" s="450"/>
      <c r="O11" s="450"/>
      <c r="P11" s="450"/>
      <c r="Q11" s="450"/>
      <c r="R11" s="450"/>
      <c r="S11" s="450"/>
      <c r="T11" s="450"/>
      <c r="U11" s="450"/>
      <c r="V11" s="450"/>
      <c r="W11" s="450"/>
      <c r="X11" s="450"/>
      <c r="Y11" s="450"/>
      <c r="Z11" s="450"/>
      <c r="AA11" s="450"/>
      <c r="AB11" s="450"/>
      <c r="AC11" s="450"/>
      <c r="AD11" s="450"/>
      <c r="AE11" s="450"/>
      <c r="AF11" s="450"/>
    </row>
    <row r="12" spans="1:32" x14ac:dyDescent="0.25">
      <c r="B12" s="474">
        <f t="shared" si="0"/>
        <v>1.04</v>
      </c>
      <c r="C12" s="474"/>
      <c r="D12" s="475" t="s">
        <v>353</v>
      </c>
      <c r="E12" s="476"/>
      <c r="F12" s="476"/>
      <c r="G12" s="476"/>
      <c r="H12" s="476"/>
      <c r="I12" s="476"/>
      <c r="J12" s="477"/>
      <c r="K12" s="450"/>
      <c r="L12" s="450"/>
      <c r="M12" s="450"/>
      <c r="N12" s="450"/>
      <c r="O12" s="450"/>
      <c r="P12" s="450"/>
      <c r="Q12" s="450"/>
      <c r="R12" s="450"/>
      <c r="S12" s="450"/>
      <c r="T12" s="450"/>
      <c r="U12" s="450"/>
      <c r="V12" s="450"/>
      <c r="W12" s="450"/>
      <c r="X12" s="450"/>
      <c r="Y12" s="450"/>
      <c r="Z12" s="450"/>
      <c r="AA12" s="450"/>
      <c r="AB12" s="450"/>
      <c r="AC12" s="450"/>
      <c r="AD12" s="450"/>
      <c r="AE12" s="450"/>
      <c r="AF12" s="450"/>
    </row>
    <row r="13" spans="1:32" x14ac:dyDescent="0.25">
      <c r="B13" s="474">
        <f t="shared" si="0"/>
        <v>1.05</v>
      </c>
      <c r="C13" s="474"/>
      <c r="D13" s="475" t="s">
        <v>354</v>
      </c>
      <c r="E13" s="476"/>
      <c r="F13" s="476"/>
      <c r="G13" s="476"/>
      <c r="H13" s="476"/>
      <c r="I13" s="476"/>
      <c r="J13" s="477"/>
      <c r="K13" s="453"/>
      <c r="L13" s="453"/>
      <c r="M13" s="453"/>
      <c r="N13" s="453"/>
      <c r="O13" s="453"/>
      <c r="P13" s="453"/>
      <c r="Q13" s="453"/>
      <c r="R13" s="453"/>
      <c r="S13" s="453"/>
      <c r="T13" s="453"/>
      <c r="U13" s="453"/>
      <c r="V13" s="453"/>
      <c r="W13" s="453"/>
      <c r="X13" s="453"/>
      <c r="Y13" s="453"/>
      <c r="Z13" s="453"/>
      <c r="AA13" s="453"/>
      <c r="AB13" s="453"/>
      <c r="AC13" s="453"/>
      <c r="AD13" s="453"/>
      <c r="AE13" s="453"/>
      <c r="AF13" s="453"/>
    </row>
    <row r="14" spans="1:32" ht="15.75" thickBot="1" x14ac:dyDescent="0.3">
      <c r="B14" s="474">
        <f t="shared" si="0"/>
        <v>1.06</v>
      </c>
      <c r="C14" s="474"/>
      <c r="D14" s="475" t="s">
        <v>316</v>
      </c>
      <c r="E14" s="476"/>
      <c r="F14" s="476"/>
      <c r="G14" s="476"/>
      <c r="H14" s="476"/>
      <c r="I14" s="476"/>
      <c r="J14" s="477"/>
      <c r="K14" s="453"/>
      <c r="L14" s="453"/>
      <c r="M14" s="453"/>
      <c r="N14" s="453"/>
      <c r="O14" s="453"/>
      <c r="P14" s="453"/>
      <c r="Q14" s="453"/>
      <c r="R14" s="453"/>
      <c r="S14" s="453"/>
      <c r="T14" s="453"/>
      <c r="U14" s="453"/>
      <c r="V14" s="453"/>
      <c r="W14" s="453"/>
      <c r="X14" s="453"/>
      <c r="Y14" s="453"/>
      <c r="Z14" s="453"/>
      <c r="AA14" s="453"/>
      <c r="AB14" s="453"/>
      <c r="AC14" s="453"/>
      <c r="AD14" s="453"/>
      <c r="AE14" s="453"/>
      <c r="AF14" s="453"/>
    </row>
    <row r="15" spans="1:32" ht="15.75" thickBot="1" x14ac:dyDescent="0.3">
      <c r="B15" s="474">
        <f t="shared" si="0"/>
        <v>1.07</v>
      </c>
      <c r="C15" s="474"/>
      <c r="D15" s="475" t="s">
        <v>317</v>
      </c>
      <c r="E15" s="476"/>
      <c r="F15" s="476"/>
      <c r="G15" s="476"/>
      <c r="H15" s="476"/>
      <c r="I15" s="476"/>
      <c r="J15" s="476"/>
      <c r="K15" s="49"/>
      <c r="L15" s="50"/>
      <c r="M15" s="50"/>
      <c r="N15" s="50"/>
      <c r="O15" s="50"/>
      <c r="P15" s="50"/>
      <c r="Q15" s="50"/>
      <c r="R15" s="50"/>
      <c r="S15" s="50"/>
      <c r="T15" s="50"/>
      <c r="U15" s="51"/>
      <c r="V15" s="49"/>
      <c r="W15" s="50"/>
      <c r="X15" s="50"/>
      <c r="Y15" s="50"/>
      <c r="Z15" s="50"/>
      <c r="AA15" s="50"/>
      <c r="AB15" s="50"/>
      <c r="AC15" s="50"/>
      <c r="AD15" s="50"/>
      <c r="AE15" s="50"/>
      <c r="AF15" s="51"/>
    </row>
    <row r="16" spans="1:32" ht="12.75" customHeight="1" thickBot="1" x14ac:dyDescent="0.3">
      <c r="I16" s="89">
        <f>IF(10-MOD((K15*1+L15*3+M15*7+N15*9+O15*1+P15*3+Q15*7+R15*9+S15*1+T15*3),10)=10,0,10-MOD((K15*1+L15*3+M15*7+N15*9+O15*1+P15*3+Q15*7+R15*9+S15*1+T15*3),10))</f>
        <v>0</v>
      </c>
      <c r="J16" s="89">
        <f>+IF(10-MOD((V15*1+W15*3+X15*7+Y15*9+Z15*1+AA15*3+AB15*7+AC15*9+AD15*1+AE15*3),10)=10,0,10-MOD((V15*1+W15*3+X15*7+Y15*9+Z15*1+AA15*3+AB15*7+AC15*9+AD15*1+AE15*3),10))</f>
        <v>0</v>
      </c>
      <c r="K16" s="144" t="str">
        <f>IF(U15="","",IF(I16=U15,"","Nieprawidłowy PESEL-wprowadź ponownie"))</f>
        <v/>
      </c>
      <c r="L16" s="144"/>
      <c r="M16" s="144"/>
      <c r="N16" s="144"/>
      <c r="O16" s="144"/>
      <c r="P16" s="144"/>
      <c r="Q16" s="144"/>
      <c r="R16" s="144"/>
      <c r="S16" s="144"/>
      <c r="T16" s="144"/>
      <c r="U16" s="144"/>
      <c r="V16" s="144" t="str">
        <f>IF(AF15="","",IF(J16=AF15,"","Nieprawidłowy PESEL-wprowadź ponownie"))</f>
        <v/>
      </c>
      <c r="W16" s="144"/>
      <c r="X16" s="144"/>
      <c r="Y16" s="144"/>
      <c r="Z16" s="144"/>
      <c r="AA16" s="144"/>
      <c r="AB16" s="144"/>
      <c r="AC16" s="144"/>
      <c r="AD16" s="144"/>
      <c r="AE16" s="144"/>
      <c r="AF16" s="144"/>
    </row>
    <row r="17" spans="2:32" ht="15.75" thickBot="1" x14ac:dyDescent="0.3">
      <c r="B17" s="466">
        <f>+B15+0.01</f>
        <v>1.08</v>
      </c>
      <c r="C17" s="467"/>
      <c r="D17" s="468" t="s">
        <v>355</v>
      </c>
      <c r="E17" s="469"/>
      <c r="F17" s="469"/>
      <c r="G17" s="469"/>
      <c r="H17" s="469"/>
      <c r="I17" s="469"/>
      <c r="J17" s="470"/>
      <c r="K17" s="471"/>
      <c r="L17" s="471"/>
      <c r="M17" s="471"/>
      <c r="N17" s="471"/>
      <c r="O17" s="471"/>
      <c r="P17" s="471"/>
      <c r="Q17" s="471"/>
      <c r="R17" s="471"/>
      <c r="S17" s="471"/>
      <c r="T17" s="471"/>
      <c r="U17" s="471"/>
      <c r="V17" s="471"/>
      <c r="W17" s="471"/>
      <c r="X17" s="471"/>
      <c r="Y17" s="471"/>
      <c r="Z17" s="471"/>
      <c r="AA17" s="471"/>
      <c r="AB17" s="471"/>
      <c r="AC17" s="471"/>
      <c r="AD17" s="471"/>
      <c r="AE17" s="471"/>
      <c r="AF17" s="472"/>
    </row>
    <row r="18" spans="2:32" ht="15.75" thickBot="1" x14ac:dyDescent="0.3">
      <c r="B18" s="466">
        <f>+B17+0.01</f>
        <v>1.0900000000000001</v>
      </c>
      <c r="C18" s="467"/>
      <c r="D18" s="473" t="s">
        <v>269</v>
      </c>
      <c r="E18" s="473"/>
      <c r="F18" s="473"/>
      <c r="G18" s="473"/>
      <c r="H18" s="473"/>
      <c r="I18" s="473"/>
      <c r="J18" s="473"/>
      <c r="K18" s="463" t="s">
        <v>356</v>
      </c>
      <c r="L18" s="463"/>
      <c r="M18" s="463"/>
      <c r="N18" s="463"/>
      <c r="O18" s="463"/>
      <c r="P18" s="463"/>
      <c r="Q18" s="463"/>
      <c r="R18" s="463"/>
      <c r="S18" s="463"/>
      <c r="T18" s="463"/>
      <c r="U18" s="463"/>
      <c r="V18" s="463"/>
      <c r="W18" s="463"/>
      <c r="X18" s="463"/>
      <c r="Y18" s="463"/>
      <c r="Z18" s="463"/>
      <c r="AA18" s="463"/>
      <c r="AB18" s="463"/>
      <c r="AC18" s="463"/>
      <c r="AD18" s="464"/>
      <c r="AE18" s="465"/>
      <c r="AF18" s="53"/>
    </row>
    <row r="19" spans="2:32" x14ac:dyDescent="0.25">
      <c r="E19" s="172" t="s">
        <v>4</v>
      </c>
      <c r="F19" s="172"/>
      <c r="G19" s="172"/>
      <c r="H19" s="172"/>
      <c r="I19" s="172"/>
      <c r="K19" s="460"/>
      <c r="L19" s="461"/>
      <c r="M19" s="461"/>
      <c r="N19" s="461"/>
      <c r="O19" s="461"/>
      <c r="P19" s="461"/>
      <c r="Q19" s="461"/>
      <c r="R19" s="461"/>
      <c r="S19" s="461"/>
      <c r="T19" s="461"/>
      <c r="U19" s="461"/>
      <c r="V19" s="461" t="str">
        <f>IF(K19="","",IF($AD$18=Arkusz2!B3,'09. Kwestionariusz osobisty wn'!K19,"proszę wpisać dane"))</f>
        <v/>
      </c>
      <c r="W19" s="461"/>
      <c r="X19" s="461"/>
      <c r="Y19" s="461"/>
      <c r="Z19" s="461"/>
      <c r="AA19" s="461"/>
      <c r="AB19" s="461"/>
      <c r="AC19" s="461"/>
      <c r="AD19" s="461"/>
      <c r="AE19" s="461"/>
      <c r="AF19" s="462"/>
    </row>
    <row r="20" spans="2:32" x14ac:dyDescent="0.25">
      <c r="E20" s="136" t="s">
        <v>5</v>
      </c>
      <c r="F20" s="136"/>
      <c r="G20" s="136"/>
      <c r="H20" s="136"/>
      <c r="I20" s="136"/>
      <c r="K20" s="449"/>
      <c r="L20" s="450"/>
      <c r="M20" s="450"/>
      <c r="N20" s="450"/>
      <c r="O20" s="450"/>
      <c r="P20" s="450"/>
      <c r="Q20" s="450"/>
      <c r="R20" s="450"/>
      <c r="S20" s="450"/>
      <c r="T20" s="450"/>
      <c r="U20" s="450"/>
      <c r="V20" s="450" t="str">
        <f>IF(K20="","",IF($AD$18=Arkusz2!B4,'09. Kwestionariusz osobisty wn'!K20,"proszę wpisać dane"))</f>
        <v/>
      </c>
      <c r="W20" s="450"/>
      <c r="X20" s="450"/>
      <c r="Y20" s="450"/>
      <c r="Z20" s="450"/>
      <c r="AA20" s="450"/>
      <c r="AB20" s="450"/>
      <c r="AC20" s="450"/>
      <c r="AD20" s="450"/>
      <c r="AE20" s="450"/>
      <c r="AF20" s="451"/>
    </row>
    <row r="21" spans="2:32" x14ac:dyDescent="0.25">
      <c r="E21" s="136" t="s">
        <v>6</v>
      </c>
      <c r="F21" s="136"/>
      <c r="G21" s="136"/>
      <c r="H21" s="136"/>
      <c r="I21" s="136"/>
      <c r="K21" s="449"/>
      <c r="L21" s="450"/>
      <c r="M21" s="450"/>
      <c r="N21" s="450"/>
      <c r="O21" s="450"/>
      <c r="P21" s="450"/>
      <c r="Q21" s="450"/>
      <c r="R21" s="450"/>
      <c r="S21" s="450"/>
      <c r="T21" s="450"/>
      <c r="U21" s="450"/>
      <c r="V21" s="450" t="str">
        <f>IF(K21="","",IF($AD$18=Arkusz2!B5,'09. Kwestionariusz osobisty wn'!K21,"proszę wpisać dane"))</f>
        <v/>
      </c>
      <c r="W21" s="450"/>
      <c r="X21" s="450"/>
      <c r="Y21" s="450"/>
      <c r="Z21" s="450"/>
      <c r="AA21" s="450"/>
      <c r="AB21" s="450"/>
      <c r="AC21" s="450"/>
      <c r="AD21" s="450"/>
      <c r="AE21" s="450"/>
      <c r="AF21" s="451"/>
    </row>
    <row r="22" spans="2:32" ht="15.75" thickBot="1" x14ac:dyDescent="0.3">
      <c r="E22" s="455" t="s">
        <v>7</v>
      </c>
      <c r="F22" s="455"/>
      <c r="G22" s="455"/>
      <c r="H22" s="455"/>
      <c r="I22" s="455"/>
      <c r="K22" s="452"/>
      <c r="L22" s="453"/>
      <c r="M22" s="453"/>
      <c r="N22" s="453"/>
      <c r="O22" s="453"/>
      <c r="P22" s="453"/>
      <c r="Q22" s="453"/>
      <c r="R22" s="453"/>
      <c r="S22" s="453"/>
      <c r="T22" s="453"/>
      <c r="U22" s="453"/>
      <c r="V22" s="453" t="str">
        <f>IF(K22="","",IF($AD$18=Arkusz2!B6,'09. Kwestionariusz osobisty wn'!K22,"proszę wpisać dane"))</f>
        <v/>
      </c>
      <c r="W22" s="453"/>
      <c r="X22" s="453"/>
      <c r="Y22" s="453"/>
      <c r="Z22" s="453"/>
      <c r="AA22" s="453"/>
      <c r="AB22" s="453"/>
      <c r="AC22" s="453"/>
      <c r="AD22" s="453"/>
      <c r="AE22" s="453"/>
      <c r="AF22" s="454"/>
    </row>
    <row r="23" spans="2:32" x14ac:dyDescent="0.25">
      <c r="B23" s="585">
        <f>+B18+0.01</f>
        <v>1.1000000000000001</v>
      </c>
      <c r="C23" s="586"/>
      <c r="D23" s="485" t="s">
        <v>315</v>
      </c>
      <c r="E23" s="485"/>
      <c r="F23" s="485"/>
      <c r="G23" s="485"/>
      <c r="H23" s="485"/>
      <c r="I23" s="485"/>
      <c r="J23" s="589"/>
      <c r="K23" s="592" t="s">
        <v>570</v>
      </c>
      <c r="L23" s="593"/>
      <c r="M23" s="593"/>
      <c r="N23" s="593"/>
      <c r="O23" s="593"/>
      <c r="P23" s="593"/>
      <c r="Q23" s="593"/>
      <c r="R23" s="593"/>
      <c r="S23" s="593"/>
      <c r="T23" s="593"/>
      <c r="U23" s="593"/>
      <c r="V23" s="593"/>
      <c r="W23" s="593"/>
      <c r="X23" s="593"/>
      <c r="Y23" s="593"/>
      <c r="Z23" s="593"/>
      <c r="AA23" s="593"/>
      <c r="AB23" s="593"/>
      <c r="AC23" s="593"/>
      <c r="AD23" s="594"/>
      <c r="AE23" s="595"/>
      <c r="AF23" s="91"/>
    </row>
    <row r="24" spans="2:32" ht="15.75" thickBot="1" x14ac:dyDescent="0.3">
      <c r="B24" s="587"/>
      <c r="C24" s="588"/>
      <c r="D24" s="590"/>
      <c r="E24" s="590"/>
      <c r="F24" s="590"/>
      <c r="G24" s="590"/>
      <c r="H24" s="590"/>
      <c r="I24" s="590"/>
      <c r="J24" s="591"/>
      <c r="K24" s="456" t="s">
        <v>357</v>
      </c>
      <c r="L24" s="457"/>
      <c r="M24" s="457"/>
      <c r="N24" s="457"/>
      <c r="O24" s="457"/>
      <c r="P24" s="457"/>
      <c r="Q24" s="457"/>
      <c r="R24" s="457"/>
      <c r="S24" s="457"/>
      <c r="T24" s="457"/>
      <c r="U24" s="457"/>
      <c r="V24" s="457"/>
      <c r="W24" s="457"/>
      <c r="X24" s="457"/>
      <c r="Y24" s="457"/>
      <c r="Z24" s="457"/>
      <c r="AA24" s="457"/>
      <c r="AB24" s="457"/>
      <c r="AC24" s="457"/>
      <c r="AD24" s="458"/>
      <c r="AE24" s="459"/>
      <c r="AF24" s="92"/>
    </row>
    <row r="25" spans="2:32" x14ac:dyDescent="0.25">
      <c r="E25" s="172" t="s">
        <v>4</v>
      </c>
      <c r="F25" s="172"/>
      <c r="G25" s="172"/>
      <c r="H25" s="172"/>
      <c r="I25" s="172"/>
      <c r="K25" s="460" t="str">
        <f>IF($AD$23="TAK",K19,"")</f>
        <v/>
      </c>
      <c r="L25" s="461"/>
      <c r="M25" s="461"/>
      <c r="N25" s="461"/>
      <c r="O25" s="461"/>
      <c r="P25" s="461"/>
      <c r="Q25" s="461"/>
      <c r="R25" s="461"/>
      <c r="S25" s="461"/>
      <c r="T25" s="461"/>
      <c r="U25" s="461"/>
      <c r="V25" s="461" t="str">
        <f>IF(K25="","",IF($AD$18="TAK",'09. Kwestionariusz osobisty wn'!K25,"proszę wpisać dane"))</f>
        <v/>
      </c>
      <c r="W25" s="461"/>
      <c r="X25" s="461"/>
      <c r="Y25" s="461"/>
      <c r="Z25" s="461"/>
      <c r="AA25" s="461"/>
      <c r="AB25" s="461"/>
      <c r="AC25" s="461"/>
      <c r="AD25" s="461"/>
      <c r="AE25" s="461"/>
      <c r="AF25" s="462"/>
    </row>
    <row r="26" spans="2:32" x14ac:dyDescent="0.25">
      <c r="E26" s="136" t="s">
        <v>5</v>
      </c>
      <c r="F26" s="136"/>
      <c r="G26" s="136"/>
      <c r="H26" s="136"/>
      <c r="I26" s="136"/>
      <c r="K26" s="449" t="str">
        <f t="shared" ref="K26:K28" si="1">IF($AD$23="TAK",K20,"")</f>
        <v/>
      </c>
      <c r="L26" s="450"/>
      <c r="M26" s="450"/>
      <c r="N26" s="450"/>
      <c r="O26" s="450"/>
      <c r="P26" s="450"/>
      <c r="Q26" s="450"/>
      <c r="R26" s="450"/>
      <c r="S26" s="450"/>
      <c r="T26" s="450"/>
      <c r="U26" s="450"/>
      <c r="V26" s="450" t="str">
        <f>IF(K26="","",IF($AD$18="TAK",'09. Kwestionariusz osobisty wn'!K26,"proszę wpisać dane"))</f>
        <v/>
      </c>
      <c r="W26" s="450"/>
      <c r="X26" s="450"/>
      <c r="Y26" s="450"/>
      <c r="Z26" s="450"/>
      <c r="AA26" s="450"/>
      <c r="AB26" s="450"/>
      <c r="AC26" s="450"/>
      <c r="AD26" s="450"/>
      <c r="AE26" s="450"/>
      <c r="AF26" s="451"/>
    </row>
    <row r="27" spans="2:32" x14ac:dyDescent="0.25">
      <c r="E27" s="136" t="s">
        <v>6</v>
      </c>
      <c r="F27" s="136"/>
      <c r="G27" s="136"/>
      <c r="H27" s="136"/>
      <c r="I27" s="136"/>
      <c r="K27" s="449" t="str">
        <f t="shared" si="1"/>
        <v/>
      </c>
      <c r="L27" s="450"/>
      <c r="M27" s="450"/>
      <c r="N27" s="450"/>
      <c r="O27" s="450"/>
      <c r="P27" s="450"/>
      <c r="Q27" s="450"/>
      <c r="R27" s="450"/>
      <c r="S27" s="450"/>
      <c r="T27" s="450"/>
      <c r="U27" s="450"/>
      <c r="V27" s="450" t="str">
        <f>IF(K27="","",IF($AD$18="TAK",'09. Kwestionariusz osobisty wn'!K27,"proszę wpisać dane"))</f>
        <v/>
      </c>
      <c r="W27" s="450"/>
      <c r="X27" s="450"/>
      <c r="Y27" s="450"/>
      <c r="Z27" s="450"/>
      <c r="AA27" s="450"/>
      <c r="AB27" s="450"/>
      <c r="AC27" s="450"/>
      <c r="AD27" s="450"/>
      <c r="AE27" s="450"/>
      <c r="AF27" s="451"/>
    </row>
    <row r="28" spans="2:32" ht="15.75" thickBot="1" x14ac:dyDescent="0.3">
      <c r="E28" s="455" t="s">
        <v>7</v>
      </c>
      <c r="F28" s="455"/>
      <c r="G28" s="455"/>
      <c r="H28" s="455"/>
      <c r="I28" s="455"/>
      <c r="K28" s="452" t="str">
        <f t="shared" si="1"/>
        <v/>
      </c>
      <c r="L28" s="453"/>
      <c r="M28" s="453"/>
      <c r="N28" s="453"/>
      <c r="O28" s="453"/>
      <c r="P28" s="453"/>
      <c r="Q28" s="453"/>
      <c r="R28" s="453"/>
      <c r="S28" s="453"/>
      <c r="T28" s="453"/>
      <c r="U28" s="453"/>
      <c r="V28" s="453" t="str">
        <f>IF(K28="","",IF($AD$18="TAK",'09. Kwestionariusz osobisty wn'!K28,"proszę wpisać dane"))</f>
        <v/>
      </c>
      <c r="W28" s="453"/>
      <c r="X28" s="453"/>
      <c r="Y28" s="453"/>
      <c r="Z28" s="453"/>
      <c r="AA28" s="453"/>
      <c r="AB28" s="453"/>
      <c r="AC28" s="453"/>
      <c r="AD28" s="453"/>
      <c r="AE28" s="453"/>
      <c r="AF28" s="454"/>
    </row>
    <row r="29" spans="2:32" x14ac:dyDescent="0.25">
      <c r="B29" s="596">
        <f>+B23+0.01</f>
        <v>1.1100000000000001</v>
      </c>
      <c r="C29" s="597"/>
      <c r="D29" s="485" t="s">
        <v>358</v>
      </c>
      <c r="E29" s="485"/>
      <c r="F29" s="485"/>
      <c r="G29" s="485"/>
      <c r="H29" s="485"/>
      <c r="I29" s="485"/>
      <c r="J29" s="589"/>
      <c r="K29" s="592" t="s">
        <v>571</v>
      </c>
      <c r="L29" s="593"/>
      <c r="M29" s="593"/>
      <c r="N29" s="593"/>
      <c r="O29" s="593"/>
      <c r="P29" s="593"/>
      <c r="Q29" s="593"/>
      <c r="R29" s="593"/>
      <c r="S29" s="593"/>
      <c r="T29" s="593"/>
      <c r="U29" s="593"/>
      <c r="V29" s="593"/>
      <c r="W29" s="593"/>
      <c r="X29" s="593"/>
      <c r="Y29" s="593"/>
      <c r="Z29" s="593"/>
      <c r="AA29" s="593"/>
      <c r="AB29" s="593"/>
      <c r="AC29" s="593"/>
      <c r="AD29" s="594"/>
      <c r="AE29" s="595"/>
      <c r="AF29" s="90"/>
    </row>
    <row r="30" spans="2:32" ht="15.75" thickBot="1" x14ac:dyDescent="0.3">
      <c r="B30" s="598"/>
      <c r="C30" s="599"/>
      <c r="D30" s="590"/>
      <c r="E30" s="590"/>
      <c r="F30" s="590"/>
      <c r="G30" s="590"/>
      <c r="H30" s="590"/>
      <c r="I30" s="590"/>
      <c r="J30" s="591"/>
      <c r="K30" s="456" t="s">
        <v>359</v>
      </c>
      <c r="L30" s="457"/>
      <c r="M30" s="457"/>
      <c r="N30" s="457"/>
      <c r="O30" s="457"/>
      <c r="P30" s="457"/>
      <c r="Q30" s="457"/>
      <c r="R30" s="457"/>
      <c r="S30" s="457"/>
      <c r="T30" s="457"/>
      <c r="U30" s="457"/>
      <c r="V30" s="457"/>
      <c r="W30" s="457"/>
      <c r="X30" s="457"/>
      <c r="Y30" s="457"/>
      <c r="Z30" s="457"/>
      <c r="AA30" s="457"/>
      <c r="AB30" s="457"/>
      <c r="AC30" s="457"/>
      <c r="AD30" s="458"/>
      <c r="AE30" s="459"/>
      <c r="AF30" s="53"/>
    </row>
    <row r="31" spans="2:32" x14ac:dyDescent="0.25">
      <c r="E31" s="172" t="s">
        <v>4</v>
      </c>
      <c r="F31" s="172"/>
      <c r="G31" s="172"/>
      <c r="H31" s="172"/>
      <c r="I31" s="172"/>
      <c r="K31" s="460" t="str">
        <f>IF($AD$23="TAK",K25,"")</f>
        <v/>
      </c>
      <c r="L31" s="461"/>
      <c r="M31" s="461"/>
      <c r="N31" s="461"/>
      <c r="O31" s="461"/>
      <c r="P31" s="461"/>
      <c r="Q31" s="461"/>
      <c r="R31" s="461"/>
      <c r="S31" s="461"/>
      <c r="T31" s="461"/>
      <c r="U31" s="461"/>
      <c r="V31" s="461" t="str">
        <f>IF(K31="","",IF($AD$18=Arkusz2!B13,'09. Kwestionariusz osobisty wn'!K31,"proszę wpisać dane"))</f>
        <v/>
      </c>
      <c r="W31" s="461"/>
      <c r="X31" s="461"/>
      <c r="Y31" s="461"/>
      <c r="Z31" s="461"/>
      <c r="AA31" s="461"/>
      <c r="AB31" s="461"/>
      <c r="AC31" s="461"/>
      <c r="AD31" s="461"/>
      <c r="AE31" s="461"/>
      <c r="AF31" s="462"/>
    </row>
    <row r="32" spans="2:32" x14ac:dyDescent="0.25">
      <c r="E32" s="136" t="s">
        <v>5</v>
      </c>
      <c r="F32" s="136"/>
      <c r="G32" s="136"/>
      <c r="H32" s="136"/>
      <c r="I32" s="136"/>
      <c r="K32" s="449" t="str">
        <f t="shared" ref="K32:K34" si="2">IF($AD$23="TAK",K26,"")</f>
        <v/>
      </c>
      <c r="L32" s="450"/>
      <c r="M32" s="450"/>
      <c r="N32" s="450"/>
      <c r="O32" s="450"/>
      <c r="P32" s="450"/>
      <c r="Q32" s="450"/>
      <c r="R32" s="450"/>
      <c r="S32" s="450"/>
      <c r="T32" s="450"/>
      <c r="U32" s="450"/>
      <c r="V32" s="450" t="str">
        <f>IF(K32="","",IF($AD$18=Arkusz2!B14,'09. Kwestionariusz osobisty wn'!K32,"proszę wpisać dane"))</f>
        <v/>
      </c>
      <c r="W32" s="450"/>
      <c r="X32" s="450"/>
      <c r="Y32" s="450"/>
      <c r="Z32" s="450"/>
      <c r="AA32" s="450"/>
      <c r="AB32" s="450"/>
      <c r="AC32" s="450"/>
      <c r="AD32" s="450"/>
      <c r="AE32" s="450"/>
      <c r="AF32" s="451"/>
    </row>
    <row r="33" spans="2:32" x14ac:dyDescent="0.25">
      <c r="E33" s="136" t="s">
        <v>6</v>
      </c>
      <c r="F33" s="136"/>
      <c r="G33" s="136"/>
      <c r="H33" s="136"/>
      <c r="I33" s="136"/>
      <c r="K33" s="449" t="str">
        <f t="shared" si="2"/>
        <v/>
      </c>
      <c r="L33" s="450"/>
      <c r="M33" s="450"/>
      <c r="N33" s="450"/>
      <c r="O33" s="450"/>
      <c r="P33" s="450"/>
      <c r="Q33" s="450"/>
      <c r="R33" s="450"/>
      <c r="S33" s="450"/>
      <c r="T33" s="450"/>
      <c r="U33" s="450"/>
      <c r="V33" s="450" t="str">
        <f>IF(K33="","",IF($AD$18=Arkusz2!B15,'09. Kwestionariusz osobisty wn'!K33,"proszę wpisać dane"))</f>
        <v/>
      </c>
      <c r="W33" s="450"/>
      <c r="X33" s="450"/>
      <c r="Y33" s="450"/>
      <c r="Z33" s="450"/>
      <c r="AA33" s="450"/>
      <c r="AB33" s="450"/>
      <c r="AC33" s="450"/>
      <c r="AD33" s="450"/>
      <c r="AE33" s="450"/>
      <c r="AF33" s="451"/>
    </row>
    <row r="34" spans="2:32" ht="15.75" thickBot="1" x14ac:dyDescent="0.3">
      <c r="E34" s="455" t="s">
        <v>7</v>
      </c>
      <c r="F34" s="455"/>
      <c r="G34" s="455"/>
      <c r="H34" s="455"/>
      <c r="I34" s="455"/>
      <c r="K34" s="478" t="str">
        <f t="shared" si="2"/>
        <v/>
      </c>
      <c r="L34" s="479"/>
      <c r="M34" s="479"/>
      <c r="N34" s="479"/>
      <c r="O34" s="479"/>
      <c r="P34" s="479"/>
      <c r="Q34" s="479"/>
      <c r="R34" s="479"/>
      <c r="S34" s="479"/>
      <c r="T34" s="479"/>
      <c r="U34" s="479"/>
      <c r="V34" s="453" t="str">
        <f>IF(K34="","",IF($AD$18=Arkusz2!B16,'09. Kwestionariusz osobisty wn'!K34,"proszę wpisać dane"))</f>
        <v/>
      </c>
      <c r="W34" s="453"/>
      <c r="X34" s="453"/>
      <c r="Y34" s="453"/>
      <c r="Z34" s="453"/>
      <c r="AA34" s="453"/>
      <c r="AB34" s="453"/>
      <c r="AC34" s="453"/>
      <c r="AD34" s="453"/>
      <c r="AE34" s="453"/>
      <c r="AF34" s="480"/>
    </row>
    <row r="35" spans="2:32" ht="15.75" thickBot="1" x14ac:dyDescent="0.3">
      <c r="B35" s="481">
        <f>+B29+0.01</f>
        <v>1.1200000000000001</v>
      </c>
      <c r="C35" s="482"/>
      <c r="D35" s="473" t="s">
        <v>84</v>
      </c>
      <c r="E35" s="473"/>
      <c r="F35" s="473"/>
      <c r="G35" s="473"/>
      <c r="H35" s="473"/>
      <c r="I35" s="473"/>
      <c r="J35" s="473"/>
      <c r="K35" s="471"/>
      <c r="L35" s="471"/>
      <c r="M35" s="471"/>
      <c r="N35" s="471"/>
      <c r="O35" s="471"/>
      <c r="P35" s="471"/>
      <c r="Q35" s="471"/>
      <c r="R35" s="471"/>
      <c r="S35" s="471"/>
      <c r="T35" s="471"/>
      <c r="U35" s="471"/>
      <c r="V35" s="471"/>
      <c r="W35" s="471"/>
      <c r="X35" s="471"/>
      <c r="Y35" s="471"/>
      <c r="Z35" s="471"/>
      <c r="AA35" s="471"/>
      <c r="AB35" s="471"/>
      <c r="AC35" s="471"/>
      <c r="AD35" s="471"/>
      <c r="AE35" s="471"/>
      <c r="AF35" s="472"/>
    </row>
    <row r="36" spans="2:32" ht="15.75" thickBot="1" x14ac:dyDescent="0.3">
      <c r="B36" s="481">
        <f>+B35+0.01</f>
        <v>1.1300000000000001</v>
      </c>
      <c r="C36" s="482"/>
      <c r="D36" s="473" t="s">
        <v>360</v>
      </c>
      <c r="E36" s="473"/>
      <c r="F36" s="473"/>
      <c r="G36" s="473"/>
      <c r="H36" s="473"/>
      <c r="I36" s="473"/>
      <c r="J36" s="473"/>
      <c r="K36" s="471"/>
      <c r="L36" s="471"/>
      <c r="M36" s="471"/>
      <c r="N36" s="471"/>
      <c r="O36" s="471"/>
      <c r="P36" s="471"/>
      <c r="Q36" s="471"/>
      <c r="R36" s="471"/>
      <c r="S36" s="471"/>
      <c r="T36" s="471"/>
      <c r="U36" s="471"/>
      <c r="V36" s="471"/>
      <c r="W36" s="471"/>
      <c r="X36" s="471"/>
      <c r="Y36" s="471"/>
      <c r="Z36" s="471"/>
      <c r="AA36" s="471"/>
      <c r="AB36" s="471"/>
      <c r="AC36" s="471"/>
      <c r="AD36" s="471"/>
      <c r="AE36" s="471"/>
      <c r="AF36" s="472"/>
    </row>
    <row r="37" spans="2:32" ht="15.75" thickBot="1" x14ac:dyDescent="0.3">
      <c r="B37" s="481">
        <f>+B36+0.01</f>
        <v>1.1400000000000001</v>
      </c>
      <c r="C37" s="482"/>
      <c r="D37" s="473" t="s">
        <v>361</v>
      </c>
      <c r="E37" s="473"/>
      <c r="F37" s="473"/>
      <c r="G37" s="473"/>
      <c r="H37" s="473"/>
      <c r="I37" s="473"/>
      <c r="J37" s="473"/>
      <c r="K37" s="471"/>
      <c r="L37" s="471"/>
      <c r="M37" s="471"/>
      <c r="N37" s="471"/>
      <c r="O37" s="471"/>
      <c r="P37" s="471"/>
      <c r="Q37" s="471"/>
      <c r="R37" s="471"/>
      <c r="S37" s="471"/>
      <c r="T37" s="471"/>
      <c r="U37" s="471"/>
      <c r="V37" s="471"/>
      <c r="W37" s="471"/>
      <c r="X37" s="471"/>
      <c r="Y37" s="471"/>
      <c r="Z37" s="471"/>
      <c r="AA37" s="471"/>
      <c r="AB37" s="471"/>
      <c r="AC37" s="471"/>
      <c r="AD37" s="471"/>
      <c r="AE37" s="471"/>
      <c r="AF37" s="472"/>
    </row>
    <row r="38" spans="2:32" ht="15.75" thickBot="1" x14ac:dyDescent="0.3">
      <c r="B38" s="481">
        <f>+B37+0.01</f>
        <v>1.1500000000000001</v>
      </c>
      <c r="C38" s="482"/>
      <c r="D38" s="473" t="s">
        <v>362</v>
      </c>
      <c r="E38" s="473"/>
      <c r="F38" s="473"/>
      <c r="G38" s="473"/>
      <c r="H38" s="473"/>
      <c r="I38" s="473"/>
      <c r="J38" s="483"/>
      <c r="K38" s="484">
        <f>SUM(K39:U42)</f>
        <v>0</v>
      </c>
      <c r="L38" s="485"/>
      <c r="M38" s="485"/>
      <c r="N38" s="485"/>
      <c r="O38" s="485"/>
      <c r="P38" s="485"/>
      <c r="Q38" s="485"/>
      <c r="R38" s="485"/>
      <c r="S38" s="485"/>
      <c r="T38" s="485"/>
      <c r="U38" s="485"/>
      <c r="V38" s="485">
        <f>SUM(V39:AF42)</f>
        <v>0</v>
      </c>
      <c r="W38" s="485"/>
      <c r="X38" s="485"/>
      <c r="Y38" s="485"/>
      <c r="Z38" s="485"/>
      <c r="AA38" s="485"/>
      <c r="AB38" s="485"/>
      <c r="AC38" s="485"/>
      <c r="AD38" s="485"/>
      <c r="AE38" s="485"/>
      <c r="AF38" s="486"/>
    </row>
    <row r="39" spans="2:32" x14ac:dyDescent="0.25">
      <c r="E39" s="487" t="s">
        <v>363</v>
      </c>
      <c r="F39" s="487"/>
      <c r="G39" s="487"/>
      <c r="H39" s="487"/>
      <c r="I39" s="487"/>
      <c r="K39" s="500"/>
      <c r="L39" s="501"/>
      <c r="M39" s="501"/>
      <c r="N39" s="501"/>
      <c r="O39" s="501"/>
      <c r="P39" s="501"/>
      <c r="Q39" s="501"/>
      <c r="R39" s="501"/>
      <c r="S39" s="501"/>
      <c r="T39" s="501"/>
      <c r="U39" s="501"/>
      <c r="V39" s="501"/>
      <c r="W39" s="501"/>
      <c r="X39" s="501"/>
      <c r="Y39" s="501"/>
      <c r="Z39" s="501"/>
      <c r="AA39" s="501"/>
      <c r="AB39" s="501"/>
      <c r="AC39" s="501"/>
      <c r="AD39" s="501"/>
      <c r="AE39" s="501"/>
      <c r="AF39" s="502"/>
    </row>
    <row r="40" spans="2:32" x14ac:dyDescent="0.25">
      <c r="E40" s="249" t="s">
        <v>364</v>
      </c>
      <c r="F40" s="249"/>
      <c r="G40" s="249"/>
      <c r="H40" s="249"/>
      <c r="I40" s="249"/>
      <c r="K40" s="500"/>
      <c r="L40" s="501"/>
      <c r="M40" s="501"/>
      <c r="N40" s="501"/>
      <c r="O40" s="501"/>
      <c r="P40" s="501"/>
      <c r="Q40" s="501"/>
      <c r="R40" s="501"/>
      <c r="S40" s="501"/>
      <c r="T40" s="501"/>
      <c r="U40" s="501"/>
      <c r="V40" s="501"/>
      <c r="W40" s="501"/>
      <c r="X40" s="501"/>
      <c r="Y40" s="501"/>
      <c r="Z40" s="501"/>
      <c r="AA40" s="501"/>
      <c r="AB40" s="501"/>
      <c r="AC40" s="501"/>
      <c r="AD40" s="501"/>
      <c r="AE40" s="501"/>
      <c r="AF40" s="502"/>
    </row>
    <row r="41" spans="2:32" x14ac:dyDescent="0.25">
      <c r="E41" s="249" t="s">
        <v>365</v>
      </c>
      <c r="F41" s="249"/>
      <c r="G41" s="249"/>
      <c r="H41" s="249"/>
      <c r="I41" s="249"/>
      <c r="K41" s="500"/>
      <c r="L41" s="501"/>
      <c r="M41" s="501"/>
      <c r="N41" s="501"/>
      <c r="O41" s="501"/>
      <c r="P41" s="501"/>
      <c r="Q41" s="501"/>
      <c r="R41" s="501"/>
      <c r="S41" s="501"/>
      <c r="T41" s="501"/>
      <c r="U41" s="501"/>
      <c r="V41" s="501"/>
      <c r="W41" s="501"/>
      <c r="X41" s="501"/>
      <c r="Y41" s="501"/>
      <c r="Z41" s="501"/>
      <c r="AA41" s="501"/>
      <c r="AB41" s="501"/>
      <c r="AC41" s="501"/>
      <c r="AD41" s="501"/>
      <c r="AE41" s="501"/>
      <c r="AF41" s="502"/>
    </row>
    <row r="42" spans="2:32" ht="20.25" customHeight="1" thickBot="1" x14ac:dyDescent="0.3">
      <c r="E42" s="499" t="s">
        <v>486</v>
      </c>
      <c r="F42" s="499"/>
      <c r="G42" s="499"/>
      <c r="H42" s="499"/>
      <c r="I42" s="499"/>
      <c r="K42" s="503"/>
      <c r="L42" s="504"/>
      <c r="M42" s="504"/>
      <c r="N42" s="504"/>
      <c r="O42" s="504"/>
      <c r="P42" s="504"/>
      <c r="Q42" s="504"/>
      <c r="R42" s="504"/>
      <c r="S42" s="504"/>
      <c r="T42" s="504"/>
      <c r="U42" s="504"/>
      <c r="V42" s="504"/>
      <c r="W42" s="504"/>
      <c r="X42" s="504"/>
      <c r="Y42" s="504"/>
      <c r="Z42" s="504"/>
      <c r="AA42" s="504"/>
      <c r="AB42" s="504"/>
      <c r="AC42" s="504"/>
      <c r="AD42" s="504"/>
      <c r="AE42" s="504"/>
      <c r="AF42" s="505"/>
    </row>
    <row r="43" spans="2:32" ht="15.75" thickBot="1" x14ac:dyDescent="0.3">
      <c r="B43" s="481">
        <f>+B38+0.01</f>
        <v>1.1600000000000001</v>
      </c>
      <c r="C43" s="488"/>
      <c r="D43" s="489" t="s">
        <v>366</v>
      </c>
      <c r="E43" s="490"/>
      <c r="F43" s="490"/>
      <c r="G43" s="490"/>
      <c r="H43" s="490"/>
      <c r="I43" s="490"/>
      <c r="J43" s="490"/>
      <c r="K43" s="494"/>
      <c r="L43" s="494"/>
      <c r="M43" s="494"/>
      <c r="N43" s="494"/>
      <c r="O43" s="494"/>
      <c r="P43" s="494"/>
      <c r="Q43" s="494"/>
      <c r="R43" s="494"/>
      <c r="S43" s="494"/>
      <c r="T43" s="494"/>
      <c r="U43" s="494"/>
      <c r="V43" s="494"/>
      <c r="W43" s="494"/>
      <c r="X43" s="494"/>
      <c r="Y43" s="494"/>
      <c r="Z43" s="494"/>
      <c r="AA43" s="494"/>
      <c r="AB43" s="494"/>
      <c r="AC43" s="494"/>
      <c r="AD43" s="494"/>
      <c r="AE43" s="494"/>
      <c r="AF43" s="496"/>
    </row>
    <row r="44" spans="2:32" x14ac:dyDescent="0.25">
      <c r="D44" s="491"/>
      <c r="E44" s="441"/>
      <c r="F44" s="441"/>
      <c r="G44" s="441"/>
      <c r="H44" s="441"/>
      <c r="I44" s="441"/>
      <c r="J44" s="441"/>
      <c r="K44" s="272"/>
      <c r="L44" s="272"/>
      <c r="M44" s="272"/>
      <c r="N44" s="272"/>
      <c r="O44" s="272"/>
      <c r="P44" s="272"/>
      <c r="Q44" s="272"/>
      <c r="R44" s="272"/>
      <c r="S44" s="272"/>
      <c r="T44" s="272"/>
      <c r="U44" s="272"/>
      <c r="V44" s="272"/>
      <c r="W44" s="272"/>
      <c r="X44" s="272"/>
      <c r="Y44" s="272"/>
      <c r="Z44" s="272"/>
      <c r="AA44" s="272"/>
      <c r="AB44" s="272"/>
      <c r="AC44" s="272"/>
      <c r="AD44" s="272"/>
      <c r="AE44" s="272"/>
      <c r="AF44" s="497"/>
    </row>
    <row r="45" spans="2:32" ht="15.75" thickBot="1" x14ac:dyDescent="0.3">
      <c r="D45" s="492"/>
      <c r="E45" s="493"/>
      <c r="F45" s="493"/>
      <c r="G45" s="493"/>
      <c r="H45" s="493"/>
      <c r="I45" s="493"/>
      <c r="J45" s="493"/>
      <c r="K45" s="495"/>
      <c r="L45" s="495"/>
      <c r="M45" s="495"/>
      <c r="N45" s="495"/>
      <c r="O45" s="495"/>
      <c r="P45" s="495"/>
      <c r="Q45" s="495"/>
      <c r="R45" s="495"/>
      <c r="S45" s="495"/>
      <c r="T45" s="495"/>
      <c r="U45" s="495"/>
      <c r="V45" s="495"/>
      <c r="W45" s="495"/>
      <c r="X45" s="495"/>
      <c r="Y45" s="495"/>
      <c r="Z45" s="495"/>
      <c r="AA45" s="495"/>
      <c r="AB45" s="495"/>
      <c r="AC45" s="495"/>
      <c r="AD45" s="495"/>
      <c r="AE45" s="495"/>
      <c r="AF45" s="498"/>
    </row>
    <row r="46" spans="2:32" ht="20.25" customHeight="1" thickBot="1" x14ac:dyDescent="0.3">
      <c r="B46" s="481">
        <f>+B43+0.01</f>
        <v>1.1700000000000002</v>
      </c>
      <c r="C46" s="482"/>
      <c r="D46" s="510" t="s">
        <v>367</v>
      </c>
      <c r="E46" s="510"/>
      <c r="F46" s="510"/>
      <c r="G46" s="510"/>
      <c r="H46" s="510"/>
      <c r="I46" s="510"/>
      <c r="J46" s="510"/>
      <c r="K46" s="511"/>
      <c r="L46" s="512"/>
      <c r="M46" s="512"/>
      <c r="N46" s="512"/>
      <c r="O46" s="512"/>
      <c r="P46" s="512"/>
      <c r="Q46" s="512"/>
      <c r="R46" s="512"/>
      <c r="S46" s="512"/>
      <c r="T46" s="512"/>
      <c r="U46" s="512"/>
      <c r="V46" s="512"/>
      <c r="W46" s="512"/>
      <c r="X46" s="512"/>
      <c r="Y46" s="512"/>
      <c r="Z46" s="512"/>
      <c r="AA46" s="512"/>
      <c r="AB46" s="512"/>
      <c r="AC46" s="512"/>
      <c r="AD46" s="512"/>
      <c r="AE46" s="512"/>
      <c r="AF46" s="513"/>
    </row>
    <row r="49" spans="1:32" x14ac:dyDescent="0.25">
      <c r="A49" s="21">
        <f>+A7+1</f>
        <v>2</v>
      </c>
      <c r="B49" s="126" t="s">
        <v>368</v>
      </c>
      <c r="C49" s="126"/>
      <c r="D49" s="126"/>
      <c r="E49" s="126"/>
      <c r="F49" s="126"/>
      <c r="G49" s="126"/>
      <c r="H49" s="126"/>
      <c r="I49" s="126"/>
      <c r="J49" s="126"/>
      <c r="K49" s="126"/>
    </row>
    <row r="50" spans="1:32" ht="15.75" thickBot="1" x14ac:dyDescent="0.3"/>
    <row r="51" spans="1:32" ht="15" customHeight="1" x14ac:dyDescent="0.25">
      <c r="B51" s="523" t="s">
        <v>119</v>
      </c>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4"/>
    </row>
    <row r="52" spans="1:32" ht="15" customHeight="1" x14ac:dyDescent="0.25">
      <c r="B52" s="509">
        <f>+A49+0.01</f>
        <v>2.0099999999999998</v>
      </c>
      <c r="C52" s="137"/>
      <c r="D52" s="345" t="s">
        <v>372</v>
      </c>
      <c r="E52" s="506"/>
      <c r="F52" s="506"/>
      <c r="G52" s="506" t="s">
        <v>121</v>
      </c>
      <c r="H52" s="506"/>
      <c r="I52" s="506"/>
      <c r="J52" s="506"/>
      <c r="K52" s="506"/>
      <c r="L52" s="515" t="s">
        <v>369</v>
      </c>
      <c r="M52" s="515"/>
      <c r="N52" s="515"/>
      <c r="O52" s="515"/>
      <c r="P52" s="515"/>
      <c r="Q52" s="515" t="s">
        <v>123</v>
      </c>
      <c r="R52" s="515"/>
      <c r="S52" s="515"/>
      <c r="T52" s="515"/>
      <c r="U52" s="515"/>
      <c r="V52" s="515" t="s">
        <v>370</v>
      </c>
      <c r="W52" s="515"/>
      <c r="X52" s="515"/>
      <c r="Y52" s="515"/>
      <c r="Z52" s="515"/>
      <c r="AA52" s="172" t="s">
        <v>371</v>
      </c>
      <c r="AB52" s="172"/>
      <c r="AC52" s="172"/>
      <c r="AD52" s="172"/>
      <c r="AE52" s="136"/>
      <c r="AF52" s="507"/>
    </row>
    <row r="53" spans="1:32" ht="11.25" customHeight="1" x14ac:dyDescent="0.25">
      <c r="B53" s="509"/>
      <c r="C53" s="137"/>
      <c r="D53" s="194"/>
      <c r="E53" s="194"/>
      <c r="F53" s="194"/>
      <c r="G53" s="279"/>
      <c r="H53" s="279"/>
      <c r="I53" s="279"/>
      <c r="J53" s="279"/>
      <c r="K53" s="279"/>
      <c r="L53" s="279"/>
      <c r="M53" s="279"/>
      <c r="N53" s="279"/>
      <c r="O53" s="279"/>
      <c r="P53" s="279"/>
      <c r="Q53" s="279"/>
      <c r="R53" s="279"/>
      <c r="S53" s="279"/>
      <c r="T53" s="279"/>
      <c r="U53" s="279"/>
      <c r="V53" s="514"/>
      <c r="W53" s="514"/>
      <c r="X53" s="514"/>
      <c r="Y53" s="514"/>
      <c r="Z53" s="514"/>
      <c r="AA53" s="195"/>
      <c r="AB53" s="195"/>
      <c r="AC53" s="195"/>
      <c r="AD53" s="195"/>
      <c r="AE53" s="195"/>
      <c r="AF53" s="508"/>
    </row>
    <row r="54" spans="1:32" ht="11.25" customHeight="1" x14ac:dyDescent="0.25">
      <c r="B54" s="509"/>
      <c r="C54" s="137"/>
      <c r="D54" s="194"/>
      <c r="E54" s="194"/>
      <c r="F54" s="194"/>
      <c r="G54" s="279"/>
      <c r="H54" s="279"/>
      <c r="I54" s="279"/>
      <c r="J54" s="279"/>
      <c r="K54" s="279"/>
      <c r="L54" s="279"/>
      <c r="M54" s="279"/>
      <c r="N54" s="279"/>
      <c r="O54" s="279"/>
      <c r="P54" s="279"/>
      <c r="Q54" s="279"/>
      <c r="R54" s="279"/>
      <c r="S54" s="279"/>
      <c r="T54" s="279"/>
      <c r="U54" s="279"/>
      <c r="V54" s="514"/>
      <c r="W54" s="514"/>
      <c r="X54" s="514"/>
      <c r="Y54" s="514"/>
      <c r="Z54" s="514"/>
      <c r="AA54" s="195"/>
      <c r="AB54" s="195"/>
      <c r="AC54" s="195"/>
      <c r="AD54" s="195"/>
      <c r="AE54" s="195"/>
      <c r="AF54" s="508"/>
    </row>
    <row r="55" spans="1:32" ht="11.25" customHeight="1" x14ac:dyDescent="0.25">
      <c r="B55" s="509"/>
      <c r="C55" s="137"/>
      <c r="D55" s="194"/>
      <c r="E55" s="194"/>
      <c r="F55" s="194"/>
      <c r="G55" s="279"/>
      <c r="H55" s="279"/>
      <c r="I55" s="279"/>
      <c r="J55" s="279"/>
      <c r="K55" s="279"/>
      <c r="L55" s="279"/>
      <c r="M55" s="279"/>
      <c r="N55" s="279"/>
      <c r="O55" s="279"/>
      <c r="P55" s="279"/>
      <c r="Q55" s="279"/>
      <c r="R55" s="279"/>
      <c r="S55" s="279"/>
      <c r="T55" s="279"/>
      <c r="U55" s="279"/>
      <c r="V55" s="514"/>
      <c r="W55" s="514"/>
      <c r="X55" s="514"/>
      <c r="Y55" s="514"/>
      <c r="Z55" s="514"/>
      <c r="AA55" s="195"/>
      <c r="AB55" s="195"/>
      <c r="AC55" s="195"/>
      <c r="AD55" s="195"/>
      <c r="AE55" s="195"/>
      <c r="AF55" s="508"/>
    </row>
    <row r="56" spans="1:32" ht="11.25" customHeight="1" x14ac:dyDescent="0.25">
      <c r="B56" s="509"/>
      <c r="C56" s="137"/>
      <c r="D56" s="194"/>
      <c r="E56" s="194"/>
      <c r="F56" s="194"/>
      <c r="G56" s="279"/>
      <c r="H56" s="279"/>
      <c r="I56" s="279"/>
      <c r="J56" s="279"/>
      <c r="K56" s="279"/>
      <c r="L56" s="279"/>
      <c r="M56" s="279"/>
      <c r="N56" s="279"/>
      <c r="O56" s="279"/>
      <c r="P56" s="279"/>
      <c r="Q56" s="279"/>
      <c r="R56" s="279"/>
      <c r="S56" s="279"/>
      <c r="T56" s="279"/>
      <c r="U56" s="279"/>
      <c r="V56" s="514"/>
      <c r="W56" s="514"/>
      <c r="X56" s="514"/>
      <c r="Y56" s="514"/>
      <c r="Z56" s="514"/>
      <c r="AA56" s="195"/>
      <c r="AB56" s="195"/>
      <c r="AC56" s="195"/>
      <c r="AD56" s="195"/>
      <c r="AE56" s="195"/>
      <c r="AF56" s="508"/>
    </row>
    <row r="57" spans="1:32" ht="11.25" customHeight="1" x14ac:dyDescent="0.25">
      <c r="B57" s="509"/>
      <c r="C57" s="137"/>
      <c r="D57" s="194"/>
      <c r="E57" s="194"/>
      <c r="F57" s="194"/>
      <c r="G57" s="279"/>
      <c r="H57" s="279"/>
      <c r="I57" s="279"/>
      <c r="J57" s="279"/>
      <c r="K57" s="279"/>
      <c r="L57" s="279"/>
      <c r="M57" s="279"/>
      <c r="N57" s="279"/>
      <c r="O57" s="279"/>
      <c r="P57" s="279"/>
      <c r="Q57" s="279"/>
      <c r="R57" s="279"/>
      <c r="S57" s="279"/>
      <c r="T57" s="279"/>
      <c r="U57" s="279"/>
      <c r="V57" s="514"/>
      <c r="W57" s="514"/>
      <c r="X57" s="514"/>
      <c r="Y57" s="514"/>
      <c r="Z57" s="514"/>
      <c r="AA57" s="195"/>
      <c r="AB57" s="195"/>
      <c r="AC57" s="195"/>
      <c r="AD57" s="195"/>
      <c r="AE57" s="195"/>
      <c r="AF57" s="508"/>
    </row>
    <row r="58" spans="1:32" ht="11.25" customHeight="1" x14ac:dyDescent="0.25">
      <c r="B58" s="509"/>
      <c r="C58" s="137"/>
      <c r="D58" s="194"/>
      <c r="E58" s="194"/>
      <c r="F58" s="194"/>
      <c r="G58" s="279"/>
      <c r="H58" s="279"/>
      <c r="I58" s="279"/>
      <c r="J58" s="279"/>
      <c r="K58" s="279"/>
      <c r="L58" s="279"/>
      <c r="M58" s="279"/>
      <c r="N58" s="279"/>
      <c r="O58" s="279"/>
      <c r="P58" s="279"/>
      <c r="Q58" s="279"/>
      <c r="R58" s="279"/>
      <c r="S58" s="279"/>
      <c r="T58" s="279"/>
      <c r="U58" s="279"/>
      <c r="V58" s="514"/>
      <c r="W58" s="514"/>
      <c r="X58" s="514"/>
      <c r="Y58" s="514"/>
      <c r="Z58" s="514"/>
      <c r="AA58" s="195"/>
      <c r="AB58" s="195"/>
      <c r="AC58" s="195"/>
      <c r="AD58" s="195"/>
      <c r="AE58" s="195"/>
      <c r="AF58" s="508"/>
    </row>
    <row r="59" spans="1:32" ht="11.25" customHeight="1" x14ac:dyDescent="0.25">
      <c r="B59" s="509"/>
      <c r="C59" s="137"/>
      <c r="D59" s="194"/>
      <c r="E59" s="194"/>
      <c r="F59" s="194"/>
      <c r="G59" s="279"/>
      <c r="H59" s="279"/>
      <c r="I59" s="279"/>
      <c r="J59" s="279"/>
      <c r="K59" s="279"/>
      <c r="L59" s="279"/>
      <c r="M59" s="279"/>
      <c r="N59" s="279"/>
      <c r="O59" s="279"/>
      <c r="P59" s="279"/>
      <c r="Q59" s="279"/>
      <c r="R59" s="279"/>
      <c r="S59" s="279"/>
      <c r="T59" s="279"/>
      <c r="U59" s="279"/>
      <c r="V59" s="514"/>
      <c r="W59" s="514"/>
      <c r="X59" s="514"/>
      <c r="Y59" s="514"/>
      <c r="Z59" s="514"/>
      <c r="AA59" s="195"/>
      <c r="AB59" s="195"/>
      <c r="AC59" s="195"/>
      <c r="AD59" s="195"/>
      <c r="AE59" s="195"/>
      <c r="AF59" s="508"/>
    </row>
    <row r="60" spans="1:32" ht="11.25" customHeight="1" x14ac:dyDescent="0.25">
      <c r="B60" s="509"/>
      <c r="C60" s="137"/>
      <c r="D60" s="194"/>
      <c r="E60" s="194"/>
      <c r="F60" s="194"/>
      <c r="G60" s="279"/>
      <c r="H60" s="279"/>
      <c r="I60" s="279"/>
      <c r="J60" s="279"/>
      <c r="K60" s="279"/>
      <c r="L60" s="279"/>
      <c r="M60" s="279"/>
      <c r="N60" s="279"/>
      <c r="O60" s="279"/>
      <c r="P60" s="279"/>
      <c r="Q60" s="279"/>
      <c r="R60" s="279"/>
      <c r="S60" s="279"/>
      <c r="T60" s="279"/>
      <c r="U60" s="279"/>
      <c r="V60" s="514"/>
      <c r="W60" s="514"/>
      <c r="X60" s="514"/>
      <c r="Y60" s="514"/>
      <c r="Z60" s="514"/>
      <c r="AA60" s="195"/>
      <c r="AB60" s="195"/>
      <c r="AC60" s="195"/>
      <c r="AD60" s="195"/>
      <c r="AE60" s="195"/>
      <c r="AF60" s="508"/>
    </row>
    <row r="61" spans="1:32" x14ac:dyDescent="0.25">
      <c r="B61" s="509">
        <f>+B52+0.01</f>
        <v>2.0199999999999996</v>
      </c>
      <c r="C61" s="137"/>
      <c r="D61" s="345" t="s">
        <v>373</v>
      </c>
      <c r="E61" s="506"/>
      <c r="F61" s="506"/>
      <c r="G61" s="506" t="s">
        <v>121</v>
      </c>
      <c r="H61" s="506"/>
      <c r="I61" s="506"/>
      <c r="J61" s="506"/>
      <c r="K61" s="506"/>
      <c r="L61" s="515" t="s">
        <v>369</v>
      </c>
      <c r="M61" s="515"/>
      <c r="N61" s="515"/>
      <c r="O61" s="515"/>
      <c r="P61" s="515"/>
      <c r="Q61" s="515" t="s">
        <v>123</v>
      </c>
      <c r="R61" s="515"/>
      <c r="S61" s="515"/>
      <c r="T61" s="515"/>
      <c r="U61" s="515"/>
      <c r="V61" s="515" t="s">
        <v>370</v>
      </c>
      <c r="W61" s="515"/>
      <c r="X61" s="515"/>
      <c r="Y61" s="515"/>
      <c r="Z61" s="515"/>
      <c r="AA61" s="172" t="s">
        <v>371</v>
      </c>
      <c r="AB61" s="172"/>
      <c r="AC61" s="172"/>
      <c r="AD61" s="172"/>
      <c r="AE61" s="136"/>
      <c r="AF61" s="507"/>
    </row>
    <row r="62" spans="1:32" ht="11.25" customHeight="1" x14ac:dyDescent="0.25">
      <c r="B62" s="509"/>
      <c r="C62" s="137"/>
      <c r="D62" s="194"/>
      <c r="E62" s="194"/>
      <c r="F62" s="194"/>
      <c r="G62" s="279"/>
      <c r="H62" s="279"/>
      <c r="I62" s="279"/>
      <c r="J62" s="279"/>
      <c r="K62" s="279"/>
      <c r="L62" s="279"/>
      <c r="M62" s="279"/>
      <c r="N62" s="279"/>
      <c r="O62" s="279"/>
      <c r="P62" s="279"/>
      <c r="Q62" s="279"/>
      <c r="R62" s="279"/>
      <c r="S62" s="279"/>
      <c r="T62" s="279"/>
      <c r="U62" s="279"/>
      <c r="V62" s="514"/>
      <c r="W62" s="514"/>
      <c r="X62" s="514"/>
      <c r="Y62" s="514"/>
      <c r="Z62" s="514"/>
      <c r="AA62" s="195"/>
      <c r="AB62" s="195"/>
      <c r="AC62" s="195"/>
      <c r="AD62" s="195"/>
      <c r="AE62" s="195"/>
      <c r="AF62" s="508"/>
    </row>
    <row r="63" spans="1:32" ht="11.25" customHeight="1" x14ac:dyDescent="0.25">
      <c r="B63" s="509"/>
      <c r="C63" s="137"/>
      <c r="D63" s="194"/>
      <c r="E63" s="194"/>
      <c r="F63" s="194"/>
      <c r="G63" s="279"/>
      <c r="H63" s="279"/>
      <c r="I63" s="279"/>
      <c r="J63" s="279"/>
      <c r="K63" s="279"/>
      <c r="L63" s="279"/>
      <c r="M63" s="279"/>
      <c r="N63" s="279"/>
      <c r="O63" s="279"/>
      <c r="P63" s="279"/>
      <c r="Q63" s="279"/>
      <c r="R63" s="279"/>
      <c r="S63" s="279"/>
      <c r="T63" s="279"/>
      <c r="U63" s="279"/>
      <c r="V63" s="514"/>
      <c r="W63" s="514"/>
      <c r="X63" s="514"/>
      <c r="Y63" s="514"/>
      <c r="Z63" s="514"/>
      <c r="AA63" s="195"/>
      <c r="AB63" s="195"/>
      <c r="AC63" s="195"/>
      <c r="AD63" s="195"/>
      <c r="AE63" s="195"/>
      <c r="AF63" s="508"/>
    </row>
    <row r="64" spans="1:32" ht="11.25" customHeight="1" x14ac:dyDescent="0.25">
      <c r="B64" s="509"/>
      <c r="C64" s="137"/>
      <c r="D64" s="194"/>
      <c r="E64" s="194"/>
      <c r="F64" s="194"/>
      <c r="G64" s="279"/>
      <c r="H64" s="279"/>
      <c r="I64" s="279"/>
      <c r="J64" s="279"/>
      <c r="K64" s="279"/>
      <c r="L64" s="279"/>
      <c r="M64" s="279"/>
      <c r="N64" s="279"/>
      <c r="O64" s="279"/>
      <c r="P64" s="279"/>
      <c r="Q64" s="279"/>
      <c r="R64" s="279"/>
      <c r="S64" s="279"/>
      <c r="T64" s="279"/>
      <c r="U64" s="279"/>
      <c r="V64" s="514"/>
      <c r="W64" s="514"/>
      <c r="X64" s="514"/>
      <c r="Y64" s="514"/>
      <c r="Z64" s="514"/>
      <c r="AA64" s="195"/>
      <c r="AB64" s="195"/>
      <c r="AC64" s="195"/>
      <c r="AD64" s="195"/>
      <c r="AE64" s="195"/>
      <c r="AF64" s="508"/>
    </row>
    <row r="65" spans="2:32" ht="11.25" customHeight="1" x14ac:dyDescent="0.25">
      <c r="B65" s="509"/>
      <c r="C65" s="137"/>
      <c r="D65" s="194"/>
      <c r="E65" s="194"/>
      <c r="F65" s="194"/>
      <c r="G65" s="279"/>
      <c r="H65" s="279"/>
      <c r="I65" s="279"/>
      <c r="J65" s="279"/>
      <c r="K65" s="279"/>
      <c r="L65" s="279"/>
      <c r="M65" s="279"/>
      <c r="N65" s="279"/>
      <c r="O65" s="279"/>
      <c r="P65" s="279"/>
      <c r="Q65" s="279"/>
      <c r="R65" s="279"/>
      <c r="S65" s="279"/>
      <c r="T65" s="279"/>
      <c r="U65" s="279"/>
      <c r="V65" s="514"/>
      <c r="W65" s="514"/>
      <c r="X65" s="514"/>
      <c r="Y65" s="514"/>
      <c r="Z65" s="514"/>
      <c r="AA65" s="195"/>
      <c r="AB65" s="195"/>
      <c r="AC65" s="195"/>
      <c r="AD65" s="195"/>
      <c r="AE65" s="195"/>
      <c r="AF65" s="508"/>
    </row>
    <row r="66" spans="2:32" ht="11.25" customHeight="1" x14ac:dyDescent="0.25">
      <c r="B66" s="509"/>
      <c r="C66" s="137"/>
      <c r="D66" s="194"/>
      <c r="E66" s="194"/>
      <c r="F66" s="194"/>
      <c r="G66" s="279"/>
      <c r="H66" s="279"/>
      <c r="I66" s="279"/>
      <c r="J66" s="279"/>
      <c r="K66" s="279"/>
      <c r="L66" s="279"/>
      <c r="M66" s="279"/>
      <c r="N66" s="279"/>
      <c r="O66" s="279"/>
      <c r="P66" s="279"/>
      <c r="Q66" s="279"/>
      <c r="R66" s="279"/>
      <c r="S66" s="279"/>
      <c r="T66" s="279"/>
      <c r="U66" s="279"/>
      <c r="V66" s="514"/>
      <c r="W66" s="514"/>
      <c r="X66" s="514"/>
      <c r="Y66" s="514"/>
      <c r="Z66" s="514"/>
      <c r="AA66" s="195"/>
      <c r="AB66" s="195"/>
      <c r="AC66" s="195"/>
      <c r="AD66" s="195"/>
      <c r="AE66" s="195"/>
      <c r="AF66" s="508"/>
    </row>
    <row r="67" spans="2:32" ht="11.25" customHeight="1" x14ac:dyDescent="0.25">
      <c r="B67" s="509"/>
      <c r="C67" s="137"/>
      <c r="D67" s="194"/>
      <c r="E67" s="194"/>
      <c r="F67" s="194"/>
      <c r="G67" s="279"/>
      <c r="H67" s="279"/>
      <c r="I67" s="279"/>
      <c r="J67" s="279"/>
      <c r="K67" s="279"/>
      <c r="L67" s="279"/>
      <c r="M67" s="279"/>
      <c r="N67" s="279"/>
      <c r="O67" s="279"/>
      <c r="P67" s="279"/>
      <c r="Q67" s="279"/>
      <c r="R67" s="279"/>
      <c r="S67" s="279"/>
      <c r="T67" s="279"/>
      <c r="U67" s="279"/>
      <c r="V67" s="514"/>
      <c r="W67" s="514"/>
      <c r="X67" s="514"/>
      <c r="Y67" s="514"/>
      <c r="Z67" s="514"/>
      <c r="AA67" s="195"/>
      <c r="AB67" s="195"/>
      <c r="AC67" s="195"/>
      <c r="AD67" s="195"/>
      <c r="AE67" s="195"/>
      <c r="AF67" s="508"/>
    </row>
    <row r="68" spans="2:32" ht="11.25" customHeight="1" x14ac:dyDescent="0.25">
      <c r="B68" s="509"/>
      <c r="C68" s="137"/>
      <c r="D68" s="194"/>
      <c r="E68" s="194"/>
      <c r="F68" s="194"/>
      <c r="G68" s="279"/>
      <c r="H68" s="279"/>
      <c r="I68" s="279"/>
      <c r="J68" s="279"/>
      <c r="K68" s="279"/>
      <c r="L68" s="279"/>
      <c r="M68" s="279"/>
      <c r="N68" s="279"/>
      <c r="O68" s="279"/>
      <c r="P68" s="279"/>
      <c r="Q68" s="279"/>
      <c r="R68" s="279"/>
      <c r="S68" s="279"/>
      <c r="T68" s="279"/>
      <c r="U68" s="279"/>
      <c r="V68" s="514"/>
      <c r="W68" s="514"/>
      <c r="X68" s="514"/>
      <c r="Y68" s="514"/>
      <c r="Z68" s="514"/>
      <c r="AA68" s="195"/>
      <c r="AB68" s="195"/>
      <c r="AC68" s="195"/>
      <c r="AD68" s="195"/>
      <c r="AE68" s="195"/>
      <c r="AF68" s="508"/>
    </row>
    <row r="69" spans="2:32" ht="11.25" customHeight="1" thickBot="1" x14ac:dyDescent="0.3">
      <c r="B69" s="516"/>
      <c r="C69" s="517"/>
      <c r="D69" s="518"/>
      <c r="E69" s="518"/>
      <c r="F69" s="518"/>
      <c r="G69" s="519"/>
      <c r="H69" s="519"/>
      <c r="I69" s="519"/>
      <c r="J69" s="519"/>
      <c r="K69" s="519"/>
      <c r="L69" s="519"/>
      <c r="M69" s="519"/>
      <c r="N69" s="519"/>
      <c r="O69" s="519"/>
      <c r="P69" s="519"/>
      <c r="Q69" s="519"/>
      <c r="R69" s="519"/>
      <c r="S69" s="519"/>
      <c r="T69" s="519"/>
      <c r="U69" s="519"/>
      <c r="V69" s="520"/>
      <c r="W69" s="520"/>
      <c r="X69" s="520"/>
      <c r="Y69" s="520"/>
      <c r="Z69" s="520"/>
      <c r="AA69" s="521"/>
      <c r="AB69" s="521"/>
      <c r="AC69" s="521"/>
      <c r="AD69" s="521"/>
      <c r="AE69" s="521"/>
      <c r="AF69" s="522"/>
    </row>
    <row r="70" spans="2:32" x14ac:dyDescent="0.25">
      <c r="B70" s="523" t="s">
        <v>374</v>
      </c>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4"/>
    </row>
    <row r="71" spans="2:32" ht="20.25" customHeight="1" x14ac:dyDescent="0.25">
      <c r="B71" s="509">
        <f>+B61+0.01</f>
        <v>2.0299999999999994</v>
      </c>
      <c r="C71" s="137"/>
      <c r="D71" s="345" t="s">
        <v>375</v>
      </c>
      <c r="E71" s="506"/>
      <c r="F71" s="506"/>
      <c r="G71" s="541" t="s">
        <v>127</v>
      </c>
      <c r="H71" s="542"/>
      <c r="I71" s="542"/>
      <c r="J71" s="542"/>
      <c r="K71" s="542"/>
      <c r="L71" s="542"/>
      <c r="M71" s="543"/>
      <c r="N71" s="535" t="s">
        <v>378</v>
      </c>
      <c r="O71" s="536"/>
      <c r="P71" s="537"/>
      <c r="Q71" s="525" t="s">
        <v>376</v>
      </c>
      <c r="R71" s="525"/>
      <c r="S71" s="525"/>
      <c r="T71" s="525"/>
      <c r="U71" s="525"/>
      <c r="V71" s="525" t="s">
        <v>370</v>
      </c>
      <c r="W71" s="525"/>
      <c r="X71" s="525"/>
      <c r="Y71" s="525"/>
      <c r="Z71" s="525"/>
      <c r="AA71" s="526" t="s">
        <v>371</v>
      </c>
      <c r="AB71" s="526"/>
      <c r="AC71" s="526"/>
      <c r="AD71" s="526"/>
      <c r="AE71" s="221"/>
      <c r="AF71" s="527"/>
    </row>
    <row r="72" spans="2:32" x14ac:dyDescent="0.25">
      <c r="B72" s="509"/>
      <c r="C72" s="137"/>
      <c r="D72" s="194"/>
      <c r="E72" s="194"/>
      <c r="F72" s="194"/>
      <c r="G72" s="279"/>
      <c r="H72" s="279"/>
      <c r="I72" s="279"/>
      <c r="J72" s="279"/>
      <c r="K72" s="279"/>
      <c r="L72" s="279"/>
      <c r="M72" s="279"/>
      <c r="N72" s="279"/>
      <c r="O72" s="279"/>
      <c r="P72" s="279"/>
      <c r="Q72" s="279"/>
      <c r="R72" s="279"/>
      <c r="S72" s="279"/>
      <c r="T72" s="279"/>
      <c r="U72" s="279"/>
      <c r="V72" s="514"/>
      <c r="W72" s="514"/>
      <c r="X72" s="514"/>
      <c r="Y72" s="514"/>
      <c r="Z72" s="514"/>
      <c r="AA72" s="528"/>
      <c r="AB72" s="529"/>
      <c r="AC72" s="529"/>
      <c r="AD72" s="529"/>
      <c r="AE72" s="529"/>
      <c r="AF72" s="530"/>
    </row>
    <row r="73" spans="2:32" x14ac:dyDescent="0.25">
      <c r="B73" s="509"/>
      <c r="C73" s="137"/>
      <c r="D73" s="194"/>
      <c r="E73" s="194"/>
      <c r="F73" s="194"/>
      <c r="G73" s="279"/>
      <c r="H73" s="279"/>
      <c r="I73" s="279"/>
      <c r="J73" s="279"/>
      <c r="K73" s="279"/>
      <c r="L73" s="279"/>
      <c r="M73" s="279"/>
      <c r="N73" s="279"/>
      <c r="O73" s="279"/>
      <c r="P73" s="279"/>
      <c r="Q73" s="279"/>
      <c r="R73" s="279"/>
      <c r="S73" s="279"/>
      <c r="T73" s="279"/>
      <c r="U73" s="279"/>
      <c r="V73" s="514"/>
      <c r="W73" s="514"/>
      <c r="X73" s="514"/>
      <c r="Y73" s="514"/>
      <c r="Z73" s="514"/>
      <c r="AA73" s="531"/>
      <c r="AB73" s="532"/>
      <c r="AC73" s="532"/>
      <c r="AD73" s="532"/>
      <c r="AE73" s="532"/>
      <c r="AF73" s="533"/>
    </row>
    <row r="74" spans="2:32" x14ac:dyDescent="0.25">
      <c r="B74" s="509"/>
      <c r="C74" s="137"/>
      <c r="D74" s="194"/>
      <c r="E74" s="194"/>
      <c r="F74" s="194"/>
      <c r="G74" s="279"/>
      <c r="H74" s="279"/>
      <c r="I74" s="279"/>
      <c r="J74" s="279"/>
      <c r="K74" s="279"/>
      <c r="L74" s="279"/>
      <c r="M74" s="279"/>
      <c r="N74" s="279"/>
      <c r="O74" s="279"/>
      <c r="P74" s="279"/>
      <c r="Q74" s="279"/>
      <c r="R74" s="279"/>
      <c r="S74" s="279"/>
      <c r="T74" s="279"/>
      <c r="U74" s="279"/>
      <c r="V74" s="514"/>
      <c r="W74" s="514"/>
      <c r="X74" s="514"/>
      <c r="Y74" s="514"/>
      <c r="Z74" s="514"/>
      <c r="AA74" s="528"/>
      <c r="AB74" s="529"/>
      <c r="AC74" s="529"/>
      <c r="AD74" s="529"/>
      <c r="AE74" s="529"/>
      <c r="AF74" s="530"/>
    </row>
    <row r="75" spans="2:32" x14ac:dyDescent="0.25">
      <c r="B75" s="509"/>
      <c r="C75" s="137"/>
      <c r="D75" s="194"/>
      <c r="E75" s="194"/>
      <c r="F75" s="194"/>
      <c r="G75" s="279"/>
      <c r="H75" s="279"/>
      <c r="I75" s="279"/>
      <c r="J75" s="279"/>
      <c r="K75" s="279"/>
      <c r="L75" s="279"/>
      <c r="M75" s="279"/>
      <c r="N75" s="279"/>
      <c r="O75" s="279"/>
      <c r="P75" s="279"/>
      <c r="Q75" s="279"/>
      <c r="R75" s="279"/>
      <c r="S75" s="279"/>
      <c r="T75" s="279"/>
      <c r="U75" s="279"/>
      <c r="V75" s="514"/>
      <c r="W75" s="514"/>
      <c r="X75" s="514"/>
      <c r="Y75" s="514"/>
      <c r="Z75" s="514"/>
      <c r="AA75" s="531"/>
      <c r="AB75" s="532"/>
      <c r="AC75" s="532"/>
      <c r="AD75" s="532"/>
      <c r="AE75" s="532"/>
      <c r="AF75" s="533"/>
    </row>
    <row r="76" spans="2:32" x14ac:dyDescent="0.25">
      <c r="B76" s="509"/>
      <c r="C76" s="137"/>
      <c r="D76" s="194"/>
      <c r="E76" s="194"/>
      <c r="F76" s="194"/>
      <c r="G76" s="279"/>
      <c r="H76" s="279"/>
      <c r="I76" s="279"/>
      <c r="J76" s="279"/>
      <c r="K76" s="279"/>
      <c r="L76" s="279"/>
      <c r="M76" s="279"/>
      <c r="N76" s="279"/>
      <c r="O76" s="279"/>
      <c r="P76" s="279"/>
      <c r="Q76" s="279"/>
      <c r="R76" s="279"/>
      <c r="S76" s="279"/>
      <c r="T76" s="279"/>
      <c r="U76" s="279"/>
      <c r="V76" s="514"/>
      <c r="W76" s="514"/>
      <c r="X76" s="514"/>
      <c r="Y76" s="514"/>
      <c r="Z76" s="514"/>
      <c r="AA76" s="528"/>
      <c r="AB76" s="529"/>
      <c r="AC76" s="529"/>
      <c r="AD76" s="529"/>
      <c r="AE76" s="529"/>
      <c r="AF76" s="530"/>
    </row>
    <row r="77" spans="2:32" x14ac:dyDescent="0.25">
      <c r="B77" s="509"/>
      <c r="C77" s="137"/>
      <c r="D77" s="194"/>
      <c r="E77" s="194"/>
      <c r="F77" s="194"/>
      <c r="G77" s="279"/>
      <c r="H77" s="279"/>
      <c r="I77" s="279"/>
      <c r="J77" s="279"/>
      <c r="K77" s="279"/>
      <c r="L77" s="279"/>
      <c r="M77" s="279"/>
      <c r="N77" s="279"/>
      <c r="O77" s="279"/>
      <c r="P77" s="279"/>
      <c r="Q77" s="279"/>
      <c r="R77" s="279"/>
      <c r="S77" s="279"/>
      <c r="T77" s="279"/>
      <c r="U77" s="279"/>
      <c r="V77" s="514"/>
      <c r="W77" s="514"/>
      <c r="X77" s="514"/>
      <c r="Y77" s="514"/>
      <c r="Z77" s="514"/>
      <c r="AA77" s="531"/>
      <c r="AB77" s="532"/>
      <c r="AC77" s="532"/>
      <c r="AD77" s="532"/>
      <c r="AE77" s="532"/>
      <c r="AF77" s="533"/>
    </row>
    <row r="78" spans="2:32" x14ac:dyDescent="0.25">
      <c r="B78" s="509"/>
      <c r="C78" s="137"/>
      <c r="D78" s="194"/>
      <c r="E78" s="194"/>
      <c r="F78" s="194"/>
      <c r="G78" s="279"/>
      <c r="H78" s="279"/>
      <c r="I78" s="279"/>
      <c r="J78" s="279"/>
      <c r="K78" s="279"/>
      <c r="L78" s="279"/>
      <c r="M78" s="279"/>
      <c r="N78" s="279"/>
      <c r="O78" s="279"/>
      <c r="P78" s="279"/>
      <c r="Q78" s="279"/>
      <c r="R78" s="279"/>
      <c r="S78" s="279"/>
      <c r="T78" s="279"/>
      <c r="U78" s="279"/>
      <c r="V78" s="514"/>
      <c r="W78" s="514"/>
      <c r="X78" s="514"/>
      <c r="Y78" s="514"/>
      <c r="Z78" s="514"/>
      <c r="AA78" s="528"/>
      <c r="AB78" s="529"/>
      <c r="AC78" s="529"/>
      <c r="AD78" s="529"/>
      <c r="AE78" s="529"/>
      <c r="AF78" s="530"/>
    </row>
    <row r="79" spans="2:32" x14ac:dyDescent="0.25">
      <c r="B79" s="509"/>
      <c r="C79" s="137"/>
      <c r="D79" s="194"/>
      <c r="E79" s="194"/>
      <c r="F79" s="194"/>
      <c r="G79" s="279"/>
      <c r="H79" s="279"/>
      <c r="I79" s="279"/>
      <c r="J79" s="279"/>
      <c r="K79" s="279"/>
      <c r="L79" s="279"/>
      <c r="M79" s="279"/>
      <c r="N79" s="279"/>
      <c r="O79" s="279"/>
      <c r="P79" s="279"/>
      <c r="Q79" s="279"/>
      <c r="R79" s="279"/>
      <c r="S79" s="279"/>
      <c r="T79" s="279"/>
      <c r="U79" s="279"/>
      <c r="V79" s="514"/>
      <c r="W79" s="514"/>
      <c r="X79" s="514"/>
      <c r="Y79" s="514"/>
      <c r="Z79" s="514"/>
      <c r="AA79" s="531"/>
      <c r="AB79" s="532"/>
      <c r="AC79" s="532"/>
      <c r="AD79" s="532"/>
      <c r="AE79" s="532"/>
      <c r="AF79" s="533"/>
    </row>
    <row r="80" spans="2:32" ht="15" customHeight="1" x14ac:dyDescent="0.25">
      <c r="B80" s="509">
        <f>+B71+0.01</f>
        <v>2.0399999999999991</v>
      </c>
      <c r="C80" s="137"/>
      <c r="D80" s="194" t="s">
        <v>377</v>
      </c>
      <c r="E80" s="194"/>
      <c r="F80" s="194"/>
      <c r="G80" s="534" t="s">
        <v>127</v>
      </c>
      <c r="H80" s="534"/>
      <c r="I80" s="534"/>
      <c r="J80" s="534"/>
      <c r="K80" s="534"/>
      <c r="L80" s="534"/>
      <c r="M80" s="534"/>
      <c r="N80" s="534"/>
      <c r="O80" s="534"/>
      <c r="P80" s="534"/>
      <c r="Q80" s="534" t="s">
        <v>128</v>
      </c>
      <c r="R80" s="534"/>
      <c r="S80" s="534"/>
      <c r="T80" s="534"/>
      <c r="U80" s="534"/>
      <c r="V80" s="534" t="s">
        <v>370</v>
      </c>
      <c r="W80" s="534"/>
      <c r="X80" s="534"/>
      <c r="Y80" s="534"/>
      <c r="Z80" s="534"/>
      <c r="AA80" s="221" t="s">
        <v>371</v>
      </c>
      <c r="AB80" s="221"/>
      <c r="AC80" s="221"/>
      <c r="AD80" s="221"/>
      <c r="AE80" s="221"/>
      <c r="AF80" s="527"/>
    </row>
    <row r="81" spans="2:32" x14ac:dyDescent="0.25">
      <c r="B81" s="509"/>
      <c r="C81" s="137"/>
      <c r="D81" s="194"/>
      <c r="E81" s="194"/>
      <c r="F81" s="194"/>
      <c r="G81" s="279"/>
      <c r="H81" s="279"/>
      <c r="I81" s="279"/>
      <c r="J81" s="279"/>
      <c r="K81" s="279"/>
      <c r="L81" s="279"/>
      <c r="M81" s="279"/>
      <c r="N81" s="279"/>
      <c r="O81" s="279"/>
      <c r="P81" s="279"/>
      <c r="Q81" s="279"/>
      <c r="R81" s="279"/>
      <c r="S81" s="279"/>
      <c r="T81" s="279"/>
      <c r="U81" s="279"/>
      <c r="V81" s="514"/>
      <c r="W81" s="514"/>
      <c r="X81" s="514"/>
      <c r="Y81" s="514"/>
      <c r="Z81" s="514"/>
      <c r="AA81" s="195"/>
      <c r="AB81" s="195"/>
      <c r="AC81" s="195"/>
      <c r="AD81" s="195"/>
      <c r="AE81" s="195"/>
      <c r="AF81" s="508"/>
    </row>
    <row r="82" spans="2:32" x14ac:dyDescent="0.25">
      <c r="B82" s="509"/>
      <c r="C82" s="137"/>
      <c r="D82" s="194"/>
      <c r="E82" s="194"/>
      <c r="F82" s="194"/>
      <c r="G82" s="279"/>
      <c r="H82" s="279"/>
      <c r="I82" s="279"/>
      <c r="J82" s="279"/>
      <c r="K82" s="279"/>
      <c r="L82" s="279"/>
      <c r="M82" s="279"/>
      <c r="N82" s="279"/>
      <c r="O82" s="279"/>
      <c r="P82" s="279"/>
      <c r="Q82" s="279"/>
      <c r="R82" s="279"/>
      <c r="S82" s="279"/>
      <c r="T82" s="279"/>
      <c r="U82" s="279"/>
      <c r="V82" s="514"/>
      <c r="W82" s="514"/>
      <c r="X82" s="514"/>
      <c r="Y82" s="514"/>
      <c r="Z82" s="514"/>
      <c r="AA82" s="195"/>
      <c r="AB82" s="195"/>
      <c r="AC82" s="195"/>
      <c r="AD82" s="195"/>
      <c r="AE82" s="195"/>
      <c r="AF82" s="508"/>
    </row>
    <row r="83" spans="2:32" x14ac:dyDescent="0.25">
      <c r="B83" s="509"/>
      <c r="C83" s="137"/>
      <c r="D83" s="194"/>
      <c r="E83" s="194"/>
      <c r="F83" s="194"/>
      <c r="G83" s="279"/>
      <c r="H83" s="279"/>
      <c r="I83" s="279"/>
      <c r="J83" s="279"/>
      <c r="K83" s="279"/>
      <c r="L83" s="279"/>
      <c r="M83" s="279"/>
      <c r="N83" s="279"/>
      <c r="O83" s="279"/>
      <c r="P83" s="279"/>
      <c r="Q83" s="279"/>
      <c r="R83" s="279"/>
      <c r="S83" s="279"/>
      <c r="T83" s="279"/>
      <c r="U83" s="279"/>
      <c r="V83" s="514"/>
      <c r="W83" s="514"/>
      <c r="X83" s="514"/>
      <c r="Y83" s="514"/>
      <c r="Z83" s="514"/>
      <c r="AA83" s="195"/>
      <c r="AB83" s="195"/>
      <c r="AC83" s="195"/>
      <c r="AD83" s="195"/>
      <c r="AE83" s="195"/>
      <c r="AF83" s="508"/>
    </row>
    <row r="84" spans="2:32" x14ac:dyDescent="0.25">
      <c r="B84" s="509"/>
      <c r="C84" s="137"/>
      <c r="D84" s="194"/>
      <c r="E84" s="194"/>
      <c r="F84" s="194"/>
      <c r="G84" s="279"/>
      <c r="H84" s="279"/>
      <c r="I84" s="279"/>
      <c r="J84" s="279"/>
      <c r="K84" s="279"/>
      <c r="L84" s="279"/>
      <c r="M84" s="279"/>
      <c r="N84" s="279"/>
      <c r="O84" s="279"/>
      <c r="P84" s="279"/>
      <c r="Q84" s="279"/>
      <c r="R84" s="279"/>
      <c r="S84" s="279"/>
      <c r="T84" s="279"/>
      <c r="U84" s="279"/>
      <c r="V84" s="514"/>
      <c r="W84" s="514"/>
      <c r="X84" s="514"/>
      <c r="Y84" s="514"/>
      <c r="Z84" s="514"/>
      <c r="AA84" s="195"/>
      <c r="AB84" s="195"/>
      <c r="AC84" s="195"/>
      <c r="AD84" s="195"/>
      <c r="AE84" s="195"/>
      <c r="AF84" s="508"/>
    </row>
    <row r="85" spans="2:32" x14ac:dyDescent="0.25">
      <c r="B85" s="509"/>
      <c r="C85" s="137"/>
      <c r="D85" s="194"/>
      <c r="E85" s="194"/>
      <c r="F85" s="194"/>
      <c r="G85" s="279"/>
      <c r="H85" s="279"/>
      <c r="I85" s="279"/>
      <c r="J85" s="279"/>
      <c r="K85" s="279"/>
      <c r="L85" s="279"/>
      <c r="M85" s="279"/>
      <c r="N85" s="279"/>
      <c r="O85" s="279"/>
      <c r="P85" s="279"/>
      <c r="Q85" s="279"/>
      <c r="R85" s="279"/>
      <c r="S85" s="279"/>
      <c r="T85" s="279"/>
      <c r="U85" s="279"/>
      <c r="V85" s="514"/>
      <c r="W85" s="514"/>
      <c r="X85" s="514"/>
      <c r="Y85" s="514"/>
      <c r="Z85" s="514"/>
      <c r="AA85" s="195"/>
      <c r="AB85" s="195"/>
      <c r="AC85" s="195"/>
      <c r="AD85" s="195"/>
      <c r="AE85" s="195"/>
      <c r="AF85" s="508"/>
    </row>
    <row r="86" spans="2:32" x14ac:dyDescent="0.25">
      <c r="B86" s="509"/>
      <c r="C86" s="137"/>
      <c r="D86" s="194"/>
      <c r="E86" s="194"/>
      <c r="F86" s="194"/>
      <c r="G86" s="279"/>
      <c r="H86" s="279"/>
      <c r="I86" s="279"/>
      <c r="J86" s="279"/>
      <c r="K86" s="279"/>
      <c r="L86" s="279"/>
      <c r="M86" s="279"/>
      <c r="N86" s="279"/>
      <c r="O86" s="279"/>
      <c r="P86" s="279"/>
      <c r="Q86" s="279"/>
      <c r="R86" s="279"/>
      <c r="S86" s="279"/>
      <c r="T86" s="279"/>
      <c r="U86" s="279"/>
      <c r="V86" s="514"/>
      <c r="W86" s="514"/>
      <c r="X86" s="514"/>
      <c r="Y86" s="514"/>
      <c r="Z86" s="514"/>
      <c r="AA86" s="195"/>
      <c r="AB86" s="195"/>
      <c r="AC86" s="195"/>
      <c r="AD86" s="195"/>
      <c r="AE86" s="195"/>
      <c r="AF86" s="508"/>
    </row>
    <row r="87" spans="2:32" x14ac:dyDescent="0.25">
      <c r="B87" s="509"/>
      <c r="C87" s="137"/>
      <c r="D87" s="194"/>
      <c r="E87" s="194"/>
      <c r="F87" s="194"/>
      <c r="G87" s="279"/>
      <c r="H87" s="279"/>
      <c r="I87" s="279"/>
      <c r="J87" s="279"/>
      <c r="K87" s="279"/>
      <c r="L87" s="279"/>
      <c r="M87" s="279"/>
      <c r="N87" s="279"/>
      <c r="O87" s="279"/>
      <c r="P87" s="279"/>
      <c r="Q87" s="279"/>
      <c r="R87" s="279"/>
      <c r="S87" s="279"/>
      <c r="T87" s="279"/>
      <c r="U87" s="279"/>
      <c r="V87" s="514"/>
      <c r="W87" s="514"/>
      <c r="X87" s="514"/>
      <c r="Y87" s="514"/>
      <c r="Z87" s="514"/>
      <c r="AA87" s="195"/>
      <c r="AB87" s="195"/>
      <c r="AC87" s="195"/>
      <c r="AD87" s="195"/>
      <c r="AE87" s="195"/>
      <c r="AF87" s="508"/>
    </row>
    <row r="88" spans="2:32" ht="15.75" thickBot="1" x14ac:dyDescent="0.3">
      <c r="B88" s="516"/>
      <c r="C88" s="517"/>
      <c r="D88" s="518"/>
      <c r="E88" s="518"/>
      <c r="F88" s="518"/>
      <c r="G88" s="519"/>
      <c r="H88" s="519"/>
      <c r="I88" s="519"/>
      <c r="J88" s="519"/>
      <c r="K88" s="519"/>
      <c r="L88" s="519"/>
      <c r="M88" s="519"/>
      <c r="N88" s="519"/>
      <c r="O88" s="519"/>
      <c r="P88" s="519"/>
      <c r="Q88" s="519"/>
      <c r="R88" s="519"/>
      <c r="S88" s="519"/>
      <c r="T88" s="519"/>
      <c r="U88" s="519"/>
      <c r="V88" s="520"/>
      <c r="W88" s="520"/>
      <c r="X88" s="520"/>
      <c r="Y88" s="520"/>
      <c r="Z88" s="520"/>
      <c r="AA88" s="521"/>
      <c r="AB88" s="521"/>
      <c r="AC88" s="521"/>
      <c r="AD88" s="521"/>
      <c r="AE88" s="521"/>
      <c r="AF88" s="522"/>
    </row>
    <row r="89" spans="2:32" x14ac:dyDescent="0.25">
      <c r="B89" s="538" t="s">
        <v>383</v>
      </c>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4"/>
    </row>
    <row r="90" spans="2:32" x14ac:dyDescent="0.25">
      <c r="B90" s="509">
        <f>+B80+0.01</f>
        <v>2.0499999999999989</v>
      </c>
      <c r="C90" s="137"/>
      <c r="D90" s="137" t="s">
        <v>380</v>
      </c>
      <c r="E90" s="137"/>
      <c r="F90" s="137"/>
      <c r="G90" s="137"/>
      <c r="H90" s="259" t="s">
        <v>105</v>
      </c>
      <c r="I90" s="259"/>
      <c r="J90" s="259"/>
      <c r="K90" s="259"/>
      <c r="L90" s="259"/>
      <c r="M90" s="259"/>
      <c r="N90" s="259"/>
      <c r="O90" s="259"/>
      <c r="P90" s="259"/>
      <c r="Q90" s="259"/>
      <c r="R90" s="259"/>
      <c r="S90" s="259"/>
      <c r="T90" s="259"/>
      <c r="U90" s="259"/>
      <c r="V90" s="259" t="s">
        <v>131</v>
      </c>
      <c r="W90" s="259"/>
      <c r="X90" s="259"/>
      <c r="Y90" s="259"/>
      <c r="Z90" s="259"/>
      <c r="AA90" s="259" t="s">
        <v>381</v>
      </c>
      <c r="AB90" s="259"/>
      <c r="AC90" s="259"/>
      <c r="AD90" s="259"/>
      <c r="AE90" s="259"/>
      <c r="AF90" s="544"/>
    </row>
    <row r="91" spans="2:32" x14ac:dyDescent="0.25">
      <c r="B91" s="509"/>
      <c r="C91" s="137"/>
      <c r="D91" s="137"/>
      <c r="E91" s="137"/>
      <c r="F91" s="137"/>
      <c r="G91" s="137"/>
      <c r="H91" s="540"/>
      <c r="I91" s="540"/>
      <c r="J91" s="540"/>
      <c r="K91" s="540"/>
      <c r="L91" s="540"/>
      <c r="M91" s="540"/>
      <c r="N91" s="540"/>
      <c r="O91" s="540"/>
      <c r="P91" s="540"/>
      <c r="Q91" s="540"/>
      <c r="R91" s="540"/>
      <c r="S91" s="540"/>
      <c r="T91" s="540"/>
      <c r="U91" s="540"/>
      <c r="V91" s="540"/>
      <c r="W91" s="540"/>
      <c r="X91" s="540"/>
      <c r="Y91" s="540"/>
      <c r="Z91" s="540"/>
      <c r="AA91" s="545"/>
      <c r="AB91" s="545"/>
      <c r="AC91" s="545"/>
      <c r="AD91" s="545"/>
      <c r="AE91" s="545"/>
      <c r="AF91" s="546"/>
    </row>
    <row r="92" spans="2:32" x14ac:dyDescent="0.25">
      <c r="B92" s="509"/>
      <c r="C92" s="137"/>
      <c r="D92" s="137"/>
      <c r="E92" s="137"/>
      <c r="F92" s="137"/>
      <c r="G92" s="137"/>
      <c r="H92" s="540"/>
      <c r="I92" s="540"/>
      <c r="J92" s="540"/>
      <c r="K92" s="540"/>
      <c r="L92" s="540"/>
      <c r="M92" s="540"/>
      <c r="N92" s="540"/>
      <c r="O92" s="540"/>
      <c r="P92" s="540"/>
      <c r="Q92" s="540"/>
      <c r="R92" s="540"/>
      <c r="S92" s="540"/>
      <c r="T92" s="540"/>
      <c r="U92" s="540"/>
      <c r="V92" s="540"/>
      <c r="W92" s="540"/>
      <c r="X92" s="540"/>
      <c r="Y92" s="540"/>
      <c r="Z92" s="540"/>
      <c r="AA92" s="545"/>
      <c r="AB92" s="545"/>
      <c r="AC92" s="545"/>
      <c r="AD92" s="545"/>
      <c r="AE92" s="545"/>
      <c r="AF92" s="546"/>
    </row>
    <row r="93" spans="2:32" x14ac:dyDescent="0.25">
      <c r="B93" s="509"/>
      <c r="C93" s="137"/>
      <c r="D93" s="137"/>
      <c r="E93" s="137"/>
      <c r="F93" s="137"/>
      <c r="G93" s="137"/>
      <c r="H93" s="540"/>
      <c r="I93" s="540"/>
      <c r="J93" s="540"/>
      <c r="K93" s="540"/>
      <c r="L93" s="540"/>
      <c r="M93" s="540"/>
      <c r="N93" s="540"/>
      <c r="O93" s="540"/>
      <c r="P93" s="540"/>
      <c r="Q93" s="540"/>
      <c r="R93" s="540"/>
      <c r="S93" s="540"/>
      <c r="T93" s="540"/>
      <c r="U93" s="540"/>
      <c r="V93" s="540"/>
      <c r="W93" s="540"/>
      <c r="X93" s="540"/>
      <c r="Y93" s="540"/>
      <c r="Z93" s="540"/>
      <c r="AA93" s="545"/>
      <c r="AB93" s="545"/>
      <c r="AC93" s="545"/>
      <c r="AD93" s="545"/>
      <c r="AE93" s="545"/>
      <c r="AF93" s="546"/>
    </row>
    <row r="94" spans="2:32" x14ac:dyDescent="0.25">
      <c r="B94" s="509"/>
      <c r="C94" s="137"/>
      <c r="D94" s="137"/>
      <c r="E94" s="137"/>
      <c r="F94" s="137"/>
      <c r="G94" s="137"/>
      <c r="H94" s="540"/>
      <c r="I94" s="540"/>
      <c r="J94" s="540"/>
      <c r="K94" s="540"/>
      <c r="L94" s="540"/>
      <c r="M94" s="540"/>
      <c r="N94" s="540"/>
      <c r="O94" s="540"/>
      <c r="P94" s="540"/>
      <c r="Q94" s="540"/>
      <c r="R94" s="540"/>
      <c r="S94" s="540"/>
      <c r="T94" s="540"/>
      <c r="U94" s="540"/>
      <c r="V94" s="540"/>
      <c r="W94" s="540"/>
      <c r="X94" s="540"/>
      <c r="Y94" s="540"/>
      <c r="Z94" s="540"/>
      <c r="AA94" s="545"/>
      <c r="AB94" s="545"/>
      <c r="AC94" s="545"/>
      <c r="AD94" s="545"/>
      <c r="AE94" s="545"/>
      <c r="AF94" s="546"/>
    </row>
    <row r="95" spans="2:32" x14ac:dyDescent="0.25">
      <c r="B95" s="509"/>
      <c r="C95" s="137"/>
      <c r="D95" s="137"/>
      <c r="E95" s="137"/>
      <c r="F95" s="137"/>
      <c r="G95" s="137"/>
      <c r="H95" s="540"/>
      <c r="I95" s="540"/>
      <c r="J95" s="540"/>
      <c r="K95" s="540"/>
      <c r="L95" s="540"/>
      <c r="M95" s="540"/>
      <c r="N95" s="540"/>
      <c r="O95" s="540"/>
      <c r="P95" s="540"/>
      <c r="Q95" s="540"/>
      <c r="R95" s="540"/>
      <c r="S95" s="540"/>
      <c r="T95" s="540"/>
      <c r="U95" s="540"/>
      <c r="V95" s="540"/>
      <c r="W95" s="540"/>
      <c r="X95" s="540"/>
      <c r="Y95" s="540"/>
      <c r="Z95" s="540"/>
      <c r="AA95" s="545"/>
      <c r="AB95" s="545"/>
      <c r="AC95" s="545"/>
      <c r="AD95" s="545"/>
      <c r="AE95" s="545"/>
      <c r="AF95" s="546"/>
    </row>
    <row r="96" spans="2:32" x14ac:dyDescent="0.25">
      <c r="B96" s="509"/>
      <c r="C96" s="137"/>
      <c r="D96" s="180" t="s">
        <v>382</v>
      </c>
      <c r="E96" s="181"/>
      <c r="F96" s="181"/>
      <c r="G96" s="182"/>
      <c r="H96" s="253"/>
      <c r="I96" s="254"/>
      <c r="J96" s="254"/>
      <c r="K96" s="254"/>
      <c r="L96" s="254"/>
      <c r="M96" s="254"/>
      <c r="N96" s="254"/>
      <c r="O96" s="254"/>
      <c r="P96" s="254"/>
      <c r="Q96" s="254"/>
      <c r="R96" s="254"/>
      <c r="S96" s="254"/>
      <c r="T96" s="254"/>
      <c r="U96" s="255"/>
      <c r="V96" s="540"/>
      <c r="W96" s="540"/>
      <c r="X96" s="540"/>
      <c r="Y96" s="540"/>
      <c r="Z96" s="540"/>
      <c r="AA96" s="545"/>
      <c r="AB96" s="545"/>
      <c r="AC96" s="545"/>
      <c r="AD96" s="545"/>
      <c r="AE96" s="545"/>
      <c r="AF96" s="546"/>
    </row>
    <row r="97" spans="1:32" x14ac:dyDescent="0.25">
      <c r="B97" s="509"/>
      <c r="C97" s="137"/>
      <c r="D97" s="183"/>
      <c r="E97" s="184"/>
      <c r="F97" s="184"/>
      <c r="G97" s="185"/>
      <c r="H97" s="276"/>
      <c r="I97" s="277"/>
      <c r="J97" s="277"/>
      <c r="K97" s="277"/>
      <c r="L97" s="277"/>
      <c r="M97" s="277"/>
      <c r="N97" s="277"/>
      <c r="O97" s="277"/>
      <c r="P97" s="277"/>
      <c r="Q97" s="277"/>
      <c r="R97" s="277"/>
      <c r="S97" s="277"/>
      <c r="T97" s="277"/>
      <c r="U97" s="278"/>
      <c r="V97" s="540"/>
      <c r="W97" s="540"/>
      <c r="X97" s="540"/>
      <c r="Y97" s="540"/>
      <c r="Z97" s="540"/>
      <c r="AA97" s="545"/>
      <c r="AB97" s="545"/>
      <c r="AC97" s="545"/>
      <c r="AD97" s="545"/>
      <c r="AE97" s="545"/>
      <c r="AF97" s="546"/>
    </row>
    <row r="98" spans="1:32" ht="15.75" thickBot="1" x14ac:dyDescent="0.3">
      <c r="B98" s="516"/>
      <c r="C98" s="517"/>
      <c r="D98" s="547"/>
      <c r="E98" s="548"/>
      <c r="F98" s="548"/>
      <c r="G98" s="549"/>
      <c r="H98" s="550"/>
      <c r="I98" s="551"/>
      <c r="J98" s="551"/>
      <c r="K98" s="551"/>
      <c r="L98" s="551"/>
      <c r="M98" s="551"/>
      <c r="N98" s="551"/>
      <c r="O98" s="551"/>
      <c r="P98" s="551"/>
      <c r="Q98" s="551"/>
      <c r="R98" s="551"/>
      <c r="S98" s="551"/>
      <c r="T98" s="551"/>
      <c r="U98" s="552"/>
      <c r="V98" s="553"/>
      <c r="W98" s="553"/>
      <c r="X98" s="553"/>
      <c r="Y98" s="553"/>
      <c r="Z98" s="553"/>
      <c r="AA98" s="554"/>
      <c r="AB98" s="554"/>
      <c r="AC98" s="554"/>
      <c r="AD98" s="554"/>
      <c r="AE98" s="554"/>
      <c r="AF98" s="555"/>
    </row>
    <row r="99" spans="1:32" x14ac:dyDescent="0.25">
      <c r="B99" s="538" t="s">
        <v>384</v>
      </c>
      <c r="C99" s="539"/>
      <c r="D99" s="539"/>
      <c r="E99" s="539"/>
      <c r="F99" s="539"/>
      <c r="G99" s="539"/>
      <c r="H99" s="539"/>
      <c r="I99" s="539"/>
      <c r="J99" s="539"/>
      <c r="K99" s="539"/>
      <c r="L99" s="539"/>
      <c r="M99" s="539"/>
      <c r="N99" s="539"/>
      <c r="O99" s="539"/>
      <c r="P99" s="539"/>
      <c r="Q99" s="539"/>
      <c r="R99" s="539"/>
      <c r="S99" s="539"/>
      <c r="T99" s="539"/>
      <c r="U99" s="539"/>
      <c r="V99" s="539"/>
      <c r="W99" s="539"/>
      <c r="X99" s="539"/>
      <c r="Y99" s="539"/>
      <c r="Z99" s="539"/>
      <c r="AA99" s="539"/>
      <c r="AB99" s="539"/>
      <c r="AC99" s="539"/>
      <c r="AD99" s="539"/>
      <c r="AE99" s="556"/>
    </row>
    <row r="100" spans="1:32" x14ac:dyDescent="0.25">
      <c r="B100" s="509">
        <f>+B90+0.01</f>
        <v>2.0599999999999987</v>
      </c>
      <c r="C100" s="137"/>
      <c r="D100" s="137" t="s">
        <v>385</v>
      </c>
      <c r="E100" s="137"/>
      <c r="F100" s="137"/>
      <c r="G100" s="137"/>
      <c r="H100" s="137"/>
      <c r="I100" s="137"/>
      <c r="J100" s="137"/>
      <c r="K100" s="137"/>
      <c r="L100" s="137" t="s">
        <v>386</v>
      </c>
      <c r="M100" s="137"/>
      <c r="N100" s="137"/>
      <c r="O100" s="137"/>
      <c r="P100" s="137"/>
      <c r="Q100" s="137"/>
      <c r="R100" s="137"/>
      <c r="S100" s="137"/>
      <c r="T100" s="137" t="s">
        <v>387</v>
      </c>
      <c r="U100" s="137"/>
      <c r="V100" s="137"/>
      <c r="W100" s="137"/>
      <c r="X100" s="137"/>
      <c r="Y100" s="137"/>
      <c r="Z100" s="137" t="s">
        <v>388</v>
      </c>
      <c r="AA100" s="137"/>
      <c r="AB100" s="137"/>
      <c r="AC100" s="137"/>
      <c r="AD100" s="137"/>
      <c r="AE100" s="557"/>
    </row>
    <row r="101" spans="1:32" x14ac:dyDescent="0.25">
      <c r="B101" s="509"/>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557"/>
    </row>
    <row r="102" spans="1:32" x14ac:dyDescent="0.25">
      <c r="B102" s="509"/>
      <c r="C102" s="137"/>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559"/>
      <c r="AA102" s="559"/>
      <c r="AB102" s="559"/>
      <c r="AC102" s="559"/>
      <c r="AD102" s="559"/>
      <c r="AE102" s="560"/>
    </row>
    <row r="103" spans="1:32" x14ac:dyDescent="0.25">
      <c r="B103" s="509"/>
      <c r="C103" s="137"/>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559"/>
      <c r="AA103" s="559"/>
      <c r="AB103" s="559"/>
      <c r="AC103" s="559"/>
      <c r="AD103" s="559"/>
      <c r="AE103" s="560"/>
    </row>
    <row r="104" spans="1:32" x14ac:dyDescent="0.25">
      <c r="B104" s="509"/>
      <c r="C104" s="137"/>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559"/>
      <c r="AA104" s="559"/>
      <c r="AB104" s="559"/>
      <c r="AC104" s="559"/>
      <c r="AD104" s="559"/>
      <c r="AE104" s="560"/>
    </row>
    <row r="105" spans="1:32" x14ac:dyDescent="0.25">
      <c r="B105" s="509"/>
      <c r="C105" s="137"/>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559"/>
      <c r="AA105" s="559"/>
      <c r="AB105" s="559"/>
      <c r="AC105" s="559"/>
      <c r="AD105" s="559"/>
      <c r="AE105" s="560"/>
    </row>
    <row r="106" spans="1:32" x14ac:dyDescent="0.25">
      <c r="B106" s="509"/>
      <c r="C106" s="137"/>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559"/>
      <c r="AA106" s="559"/>
      <c r="AB106" s="559"/>
      <c r="AC106" s="559"/>
      <c r="AD106" s="559"/>
      <c r="AE106" s="560"/>
    </row>
    <row r="107" spans="1:32" x14ac:dyDescent="0.25">
      <c r="B107" s="509"/>
      <c r="C107" s="137"/>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559"/>
      <c r="AA107" s="559"/>
      <c r="AB107" s="559"/>
      <c r="AC107" s="559"/>
      <c r="AD107" s="559"/>
      <c r="AE107" s="560"/>
    </row>
    <row r="108" spans="1:32" x14ac:dyDescent="0.25">
      <c r="B108" s="509"/>
      <c r="C108" s="137"/>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559"/>
      <c r="AA108" s="559"/>
      <c r="AB108" s="559"/>
      <c r="AC108" s="559"/>
      <c r="AD108" s="559"/>
      <c r="AE108" s="560"/>
    </row>
    <row r="109" spans="1:32" ht="15.75" thickBot="1" x14ac:dyDescent="0.3">
      <c r="B109" s="516"/>
      <c r="C109" s="517"/>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61"/>
      <c r="AA109" s="561"/>
      <c r="AB109" s="561"/>
      <c r="AC109" s="561"/>
      <c r="AD109" s="561"/>
      <c r="AE109" s="562"/>
    </row>
    <row r="110" spans="1:32" ht="5.25" customHeight="1" x14ac:dyDescent="0.25"/>
    <row r="111" spans="1:32" x14ac:dyDescent="0.25">
      <c r="A111" s="21">
        <f>+A49+1</f>
        <v>3</v>
      </c>
      <c r="B111" s="126" t="s">
        <v>389</v>
      </c>
      <c r="C111" s="126"/>
      <c r="D111" s="126"/>
      <c r="E111" s="126"/>
      <c r="F111" s="126"/>
      <c r="G111" s="126"/>
      <c r="H111" s="126"/>
      <c r="I111" s="126"/>
      <c r="J111" s="126"/>
      <c r="K111" s="126"/>
    </row>
    <row r="112" spans="1:32" ht="3.75" customHeight="1" thickBot="1" x14ac:dyDescent="0.3"/>
    <row r="113" spans="2:32" x14ac:dyDescent="0.25">
      <c r="B113" s="563" t="s">
        <v>390</v>
      </c>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4"/>
    </row>
    <row r="114" spans="2:32" ht="11.25" customHeight="1" x14ac:dyDescent="0.25">
      <c r="B114" s="565">
        <f>A111+0.01</f>
        <v>3.01</v>
      </c>
      <c r="C114" s="566"/>
      <c r="D114" s="137" t="s">
        <v>391</v>
      </c>
      <c r="E114" s="137"/>
      <c r="F114" s="137"/>
      <c r="G114" s="137"/>
      <c r="H114" s="137"/>
      <c r="I114" s="137" t="s">
        <v>141</v>
      </c>
      <c r="J114" s="137"/>
      <c r="K114" s="137"/>
      <c r="L114" s="137"/>
      <c r="M114" s="137" t="s">
        <v>144</v>
      </c>
      <c r="N114" s="137"/>
      <c r="O114" s="137"/>
      <c r="P114" s="137"/>
      <c r="Q114" s="137" t="s">
        <v>142</v>
      </c>
      <c r="R114" s="137"/>
      <c r="S114" s="137"/>
      <c r="T114" s="137"/>
      <c r="U114" s="137" t="s">
        <v>143</v>
      </c>
      <c r="V114" s="137"/>
      <c r="W114" s="137"/>
      <c r="X114" s="137"/>
      <c r="Y114" s="137" t="s">
        <v>392</v>
      </c>
      <c r="Z114" s="137"/>
      <c r="AA114" s="137"/>
      <c r="AB114" s="137"/>
      <c r="AC114" s="137" t="s">
        <v>380</v>
      </c>
      <c r="AD114" s="137"/>
      <c r="AE114" s="137"/>
      <c r="AF114" s="557"/>
    </row>
    <row r="115" spans="2:32" ht="11.25" customHeight="1" x14ac:dyDescent="0.25">
      <c r="B115" s="565"/>
      <c r="C115" s="566"/>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557"/>
    </row>
    <row r="116" spans="2:32" ht="11.25" customHeight="1" x14ac:dyDescent="0.25">
      <c r="B116" s="565"/>
      <c r="C116" s="566"/>
      <c r="D116" s="195"/>
      <c r="E116" s="195"/>
      <c r="F116" s="195"/>
      <c r="G116" s="195"/>
      <c r="H116" s="195"/>
      <c r="I116" s="196"/>
      <c r="J116" s="196"/>
      <c r="K116" s="196"/>
      <c r="L116" s="196"/>
      <c r="M116" s="195"/>
      <c r="N116" s="195"/>
      <c r="O116" s="195"/>
      <c r="P116" s="195"/>
      <c r="Q116" s="196"/>
      <c r="R116" s="196"/>
      <c r="S116" s="196"/>
      <c r="T116" s="196"/>
      <c r="U116" s="196"/>
      <c r="V116" s="196"/>
      <c r="W116" s="196"/>
      <c r="X116" s="196"/>
      <c r="Y116" s="195"/>
      <c r="Z116" s="195"/>
      <c r="AA116" s="195"/>
      <c r="AB116" s="195"/>
      <c r="AC116" s="195"/>
      <c r="AD116" s="195"/>
      <c r="AE116" s="195"/>
      <c r="AF116" s="508"/>
    </row>
    <row r="117" spans="2:32" ht="11.25" customHeight="1" x14ac:dyDescent="0.25">
      <c r="B117" s="565"/>
      <c r="C117" s="566"/>
      <c r="D117" s="195"/>
      <c r="E117" s="195"/>
      <c r="F117" s="195"/>
      <c r="G117" s="195"/>
      <c r="H117" s="195"/>
      <c r="I117" s="196"/>
      <c r="J117" s="196"/>
      <c r="K117" s="196"/>
      <c r="L117" s="196"/>
      <c r="M117" s="195"/>
      <c r="N117" s="195"/>
      <c r="O117" s="195"/>
      <c r="P117" s="195"/>
      <c r="Q117" s="196"/>
      <c r="R117" s="196"/>
      <c r="S117" s="196"/>
      <c r="T117" s="196"/>
      <c r="U117" s="196"/>
      <c r="V117" s="196"/>
      <c r="W117" s="196"/>
      <c r="X117" s="196"/>
      <c r="Y117" s="195"/>
      <c r="Z117" s="195"/>
      <c r="AA117" s="195"/>
      <c r="AB117" s="195"/>
      <c r="AC117" s="195"/>
      <c r="AD117" s="195"/>
      <c r="AE117" s="195"/>
      <c r="AF117" s="508"/>
    </row>
    <row r="118" spans="2:32" ht="11.25" customHeight="1" x14ac:dyDescent="0.25">
      <c r="B118" s="565"/>
      <c r="C118" s="566"/>
      <c r="D118" s="195"/>
      <c r="E118" s="195"/>
      <c r="F118" s="195"/>
      <c r="G118" s="195"/>
      <c r="H118" s="195"/>
      <c r="I118" s="196"/>
      <c r="J118" s="196"/>
      <c r="K118" s="196"/>
      <c r="L118" s="196"/>
      <c r="M118" s="195"/>
      <c r="N118" s="195"/>
      <c r="O118" s="195"/>
      <c r="P118" s="195"/>
      <c r="Q118" s="196"/>
      <c r="R118" s="196"/>
      <c r="S118" s="196"/>
      <c r="T118" s="196"/>
      <c r="U118" s="196"/>
      <c r="V118" s="196"/>
      <c r="W118" s="196"/>
      <c r="X118" s="196"/>
      <c r="Y118" s="195"/>
      <c r="Z118" s="195"/>
      <c r="AA118" s="195"/>
      <c r="AB118" s="195"/>
      <c r="AC118" s="195"/>
      <c r="AD118" s="195"/>
      <c r="AE118" s="195"/>
      <c r="AF118" s="508"/>
    </row>
    <row r="119" spans="2:32" ht="11.25" customHeight="1" x14ac:dyDescent="0.25">
      <c r="B119" s="565"/>
      <c r="C119" s="566"/>
      <c r="D119" s="195"/>
      <c r="E119" s="195"/>
      <c r="F119" s="195"/>
      <c r="G119" s="195"/>
      <c r="H119" s="195"/>
      <c r="I119" s="196"/>
      <c r="J119" s="196"/>
      <c r="K119" s="196"/>
      <c r="L119" s="196"/>
      <c r="M119" s="195"/>
      <c r="N119" s="195"/>
      <c r="O119" s="195"/>
      <c r="P119" s="195"/>
      <c r="Q119" s="196"/>
      <c r="R119" s="196"/>
      <c r="S119" s="196"/>
      <c r="T119" s="196"/>
      <c r="U119" s="196"/>
      <c r="V119" s="196"/>
      <c r="W119" s="196"/>
      <c r="X119" s="196"/>
      <c r="Y119" s="195"/>
      <c r="Z119" s="195"/>
      <c r="AA119" s="195"/>
      <c r="AB119" s="195"/>
      <c r="AC119" s="195"/>
      <c r="AD119" s="195"/>
      <c r="AE119" s="195"/>
      <c r="AF119" s="508"/>
    </row>
    <row r="120" spans="2:32" ht="11.25" customHeight="1" x14ac:dyDescent="0.25">
      <c r="B120" s="565"/>
      <c r="C120" s="566"/>
      <c r="D120" s="195"/>
      <c r="E120" s="195"/>
      <c r="F120" s="195"/>
      <c r="G120" s="195"/>
      <c r="H120" s="195"/>
      <c r="I120" s="196"/>
      <c r="J120" s="196"/>
      <c r="K120" s="196"/>
      <c r="L120" s="196"/>
      <c r="M120" s="195"/>
      <c r="N120" s="195"/>
      <c r="O120" s="195"/>
      <c r="P120" s="195"/>
      <c r="Q120" s="196"/>
      <c r="R120" s="196"/>
      <c r="S120" s="196"/>
      <c r="T120" s="196"/>
      <c r="U120" s="196"/>
      <c r="V120" s="196"/>
      <c r="W120" s="196"/>
      <c r="X120" s="196"/>
      <c r="Y120" s="195"/>
      <c r="Z120" s="195"/>
      <c r="AA120" s="195"/>
      <c r="AB120" s="195"/>
      <c r="AC120" s="195"/>
      <c r="AD120" s="195"/>
      <c r="AE120" s="195"/>
      <c r="AF120" s="508"/>
    </row>
    <row r="121" spans="2:32" ht="11.25" customHeight="1" x14ac:dyDescent="0.25">
      <c r="B121" s="565"/>
      <c r="C121" s="566"/>
      <c r="D121" s="195"/>
      <c r="E121" s="195"/>
      <c r="F121" s="195"/>
      <c r="G121" s="195"/>
      <c r="H121" s="195"/>
      <c r="I121" s="196"/>
      <c r="J121" s="196"/>
      <c r="K121" s="196"/>
      <c r="L121" s="196"/>
      <c r="M121" s="195"/>
      <c r="N121" s="195"/>
      <c r="O121" s="195"/>
      <c r="P121" s="195"/>
      <c r="Q121" s="196"/>
      <c r="R121" s="196"/>
      <c r="S121" s="196"/>
      <c r="T121" s="196"/>
      <c r="U121" s="196"/>
      <c r="V121" s="196"/>
      <c r="W121" s="196"/>
      <c r="X121" s="196"/>
      <c r="Y121" s="195"/>
      <c r="Z121" s="195"/>
      <c r="AA121" s="195"/>
      <c r="AB121" s="195"/>
      <c r="AC121" s="195"/>
      <c r="AD121" s="195"/>
      <c r="AE121" s="195"/>
      <c r="AF121" s="508"/>
    </row>
    <row r="122" spans="2:32" ht="11.25" customHeight="1" x14ac:dyDescent="0.25">
      <c r="B122" s="565"/>
      <c r="C122" s="566"/>
      <c r="D122" s="195"/>
      <c r="E122" s="195"/>
      <c r="F122" s="195"/>
      <c r="G122" s="195"/>
      <c r="H122" s="195"/>
      <c r="I122" s="196"/>
      <c r="J122" s="196"/>
      <c r="K122" s="196"/>
      <c r="L122" s="196"/>
      <c r="M122" s="195"/>
      <c r="N122" s="195"/>
      <c r="O122" s="195"/>
      <c r="P122" s="195"/>
      <c r="Q122" s="196"/>
      <c r="R122" s="196"/>
      <c r="S122" s="196"/>
      <c r="T122" s="196"/>
      <c r="U122" s="196"/>
      <c r="V122" s="196"/>
      <c r="W122" s="196"/>
      <c r="X122" s="196"/>
      <c r="Y122" s="195"/>
      <c r="Z122" s="195"/>
      <c r="AA122" s="195"/>
      <c r="AB122" s="195"/>
      <c r="AC122" s="195"/>
      <c r="AD122" s="195"/>
      <c r="AE122" s="195"/>
      <c r="AF122" s="508"/>
    </row>
    <row r="123" spans="2:32" ht="11.25" customHeight="1" thickBot="1" x14ac:dyDescent="0.3">
      <c r="B123" s="567"/>
      <c r="C123" s="568"/>
      <c r="D123" s="521"/>
      <c r="E123" s="521"/>
      <c r="F123" s="521"/>
      <c r="G123" s="521"/>
      <c r="H123" s="521"/>
      <c r="I123" s="569"/>
      <c r="J123" s="569"/>
      <c r="K123" s="569"/>
      <c r="L123" s="569"/>
      <c r="M123" s="521"/>
      <c r="N123" s="521"/>
      <c r="O123" s="521"/>
      <c r="P123" s="521"/>
      <c r="Q123" s="569"/>
      <c r="R123" s="569"/>
      <c r="S123" s="569"/>
      <c r="T123" s="569"/>
      <c r="U123" s="569"/>
      <c r="V123" s="569"/>
      <c r="W123" s="569"/>
      <c r="X123" s="569"/>
      <c r="Y123" s="521"/>
      <c r="Z123" s="521"/>
      <c r="AA123" s="521"/>
      <c r="AB123" s="521"/>
      <c r="AC123" s="521"/>
      <c r="AD123" s="521"/>
      <c r="AE123" s="521"/>
      <c r="AF123" s="522"/>
    </row>
    <row r="124" spans="2:32" x14ac:dyDescent="0.25">
      <c r="B124" s="563" t="s">
        <v>393</v>
      </c>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4"/>
    </row>
    <row r="125" spans="2:32" ht="15" customHeight="1" x14ac:dyDescent="0.25">
      <c r="B125" s="565">
        <f>B114+0.01</f>
        <v>3.0199999999999996</v>
      </c>
      <c r="C125" s="566"/>
      <c r="D125" s="180" t="s">
        <v>394</v>
      </c>
      <c r="E125" s="181"/>
      <c r="F125" s="181"/>
      <c r="G125" s="181"/>
      <c r="H125" s="181"/>
      <c r="I125" s="181"/>
      <c r="J125" s="181"/>
      <c r="K125" s="181"/>
      <c r="L125" s="182"/>
      <c r="M125" s="180" t="s">
        <v>396</v>
      </c>
      <c r="N125" s="181"/>
      <c r="O125" s="181"/>
      <c r="P125" s="181"/>
      <c r="Q125" s="181"/>
      <c r="R125" s="181"/>
      <c r="S125" s="181"/>
      <c r="T125" s="182"/>
      <c r="U125" s="137" t="s">
        <v>149</v>
      </c>
      <c r="V125" s="137"/>
      <c r="W125" s="137"/>
      <c r="X125" s="137"/>
      <c r="Y125" s="180" t="s">
        <v>395</v>
      </c>
      <c r="Z125" s="181"/>
      <c r="AA125" s="181"/>
      <c r="AB125" s="181"/>
      <c r="AC125" s="181"/>
      <c r="AD125" s="181"/>
      <c r="AE125" s="181"/>
      <c r="AF125" s="577"/>
    </row>
    <row r="126" spans="2:32" x14ac:dyDescent="0.25">
      <c r="B126" s="565"/>
      <c r="C126" s="566"/>
      <c r="D126" s="186"/>
      <c r="E126" s="187"/>
      <c r="F126" s="187"/>
      <c r="G126" s="187"/>
      <c r="H126" s="187"/>
      <c r="I126" s="187"/>
      <c r="J126" s="187"/>
      <c r="K126" s="187"/>
      <c r="L126" s="188"/>
      <c r="M126" s="186"/>
      <c r="N126" s="187"/>
      <c r="O126" s="187"/>
      <c r="P126" s="187"/>
      <c r="Q126" s="187"/>
      <c r="R126" s="187"/>
      <c r="S126" s="187"/>
      <c r="T126" s="188"/>
      <c r="U126" s="137"/>
      <c r="V126" s="137"/>
      <c r="W126" s="137"/>
      <c r="X126" s="137"/>
      <c r="Y126" s="186"/>
      <c r="Z126" s="187"/>
      <c r="AA126" s="187"/>
      <c r="AB126" s="187"/>
      <c r="AC126" s="187"/>
      <c r="AD126" s="187"/>
      <c r="AE126" s="187"/>
      <c r="AF126" s="578"/>
    </row>
    <row r="127" spans="2:32" ht="12" customHeight="1" x14ac:dyDescent="0.25">
      <c r="B127" s="565"/>
      <c r="C127" s="566"/>
      <c r="D127" s="528"/>
      <c r="E127" s="529"/>
      <c r="F127" s="529"/>
      <c r="G127" s="529"/>
      <c r="H127" s="529"/>
      <c r="I127" s="529"/>
      <c r="J127" s="529"/>
      <c r="K127" s="529"/>
      <c r="L127" s="579"/>
      <c r="M127" s="528"/>
      <c r="N127" s="529"/>
      <c r="O127" s="529"/>
      <c r="P127" s="529"/>
      <c r="Q127" s="529"/>
      <c r="R127" s="529"/>
      <c r="S127" s="529"/>
      <c r="T127" s="579"/>
      <c r="U127" s="196"/>
      <c r="V127" s="196"/>
      <c r="W127" s="196"/>
      <c r="X127" s="196"/>
      <c r="Y127" s="528"/>
      <c r="Z127" s="529"/>
      <c r="AA127" s="529"/>
      <c r="AB127" s="529"/>
      <c r="AC127" s="529"/>
      <c r="AD127" s="529"/>
      <c r="AE127" s="529"/>
      <c r="AF127" s="530"/>
    </row>
    <row r="128" spans="2:32" ht="12" customHeight="1" x14ac:dyDescent="0.25">
      <c r="B128" s="565"/>
      <c r="C128" s="566"/>
      <c r="D128" s="531"/>
      <c r="E128" s="532"/>
      <c r="F128" s="532"/>
      <c r="G128" s="532"/>
      <c r="H128" s="532"/>
      <c r="I128" s="532"/>
      <c r="J128" s="532"/>
      <c r="K128" s="532"/>
      <c r="L128" s="580"/>
      <c r="M128" s="531"/>
      <c r="N128" s="532"/>
      <c r="O128" s="532"/>
      <c r="P128" s="532"/>
      <c r="Q128" s="532"/>
      <c r="R128" s="532"/>
      <c r="S128" s="532"/>
      <c r="T128" s="580"/>
      <c r="U128" s="196"/>
      <c r="V128" s="196"/>
      <c r="W128" s="196"/>
      <c r="X128" s="196"/>
      <c r="Y128" s="531"/>
      <c r="Z128" s="532"/>
      <c r="AA128" s="532"/>
      <c r="AB128" s="532"/>
      <c r="AC128" s="532"/>
      <c r="AD128" s="532"/>
      <c r="AE128" s="532"/>
      <c r="AF128" s="533"/>
    </row>
    <row r="129" spans="2:32" ht="12" customHeight="1" x14ac:dyDescent="0.25">
      <c r="B129" s="565"/>
      <c r="C129" s="566"/>
      <c r="D129" s="528"/>
      <c r="E129" s="529"/>
      <c r="F129" s="529"/>
      <c r="G129" s="529"/>
      <c r="H129" s="529"/>
      <c r="I129" s="529"/>
      <c r="J129" s="529"/>
      <c r="K129" s="529"/>
      <c r="L129" s="579"/>
      <c r="M129" s="528"/>
      <c r="N129" s="529"/>
      <c r="O129" s="529"/>
      <c r="P129" s="529"/>
      <c r="Q129" s="529"/>
      <c r="R129" s="529"/>
      <c r="S129" s="529"/>
      <c r="T129" s="579"/>
      <c r="U129" s="196"/>
      <c r="V129" s="196"/>
      <c r="W129" s="196"/>
      <c r="X129" s="196"/>
      <c r="Y129" s="528"/>
      <c r="Z129" s="529"/>
      <c r="AA129" s="529"/>
      <c r="AB129" s="529"/>
      <c r="AC129" s="529"/>
      <c r="AD129" s="529"/>
      <c r="AE129" s="529"/>
      <c r="AF129" s="530"/>
    </row>
    <row r="130" spans="2:32" ht="12" customHeight="1" x14ac:dyDescent="0.25">
      <c r="B130" s="565"/>
      <c r="C130" s="566"/>
      <c r="D130" s="531"/>
      <c r="E130" s="532"/>
      <c r="F130" s="532"/>
      <c r="G130" s="532"/>
      <c r="H130" s="532"/>
      <c r="I130" s="532"/>
      <c r="J130" s="532"/>
      <c r="K130" s="532"/>
      <c r="L130" s="580"/>
      <c r="M130" s="531"/>
      <c r="N130" s="532"/>
      <c r="O130" s="532"/>
      <c r="P130" s="532"/>
      <c r="Q130" s="532"/>
      <c r="R130" s="532"/>
      <c r="S130" s="532"/>
      <c r="T130" s="580"/>
      <c r="U130" s="196"/>
      <c r="V130" s="196"/>
      <c r="W130" s="196"/>
      <c r="X130" s="196"/>
      <c r="Y130" s="531"/>
      <c r="Z130" s="532"/>
      <c r="AA130" s="532"/>
      <c r="AB130" s="532"/>
      <c r="AC130" s="532"/>
      <c r="AD130" s="532"/>
      <c r="AE130" s="532"/>
      <c r="AF130" s="533"/>
    </row>
    <row r="131" spans="2:32" ht="12" customHeight="1" x14ac:dyDescent="0.25">
      <c r="B131" s="565"/>
      <c r="C131" s="566"/>
      <c r="D131" s="528"/>
      <c r="E131" s="529"/>
      <c r="F131" s="529"/>
      <c r="G131" s="529"/>
      <c r="H131" s="529"/>
      <c r="I131" s="529"/>
      <c r="J131" s="529"/>
      <c r="K131" s="529"/>
      <c r="L131" s="579"/>
      <c r="M131" s="528"/>
      <c r="N131" s="529"/>
      <c r="O131" s="529"/>
      <c r="P131" s="529"/>
      <c r="Q131" s="529"/>
      <c r="R131" s="529"/>
      <c r="S131" s="529"/>
      <c r="T131" s="579"/>
      <c r="U131" s="196"/>
      <c r="V131" s="196"/>
      <c r="W131" s="196"/>
      <c r="X131" s="196"/>
      <c r="Y131" s="528"/>
      <c r="Z131" s="529"/>
      <c r="AA131" s="529"/>
      <c r="AB131" s="529"/>
      <c r="AC131" s="529"/>
      <c r="AD131" s="529"/>
      <c r="AE131" s="529"/>
      <c r="AF131" s="530"/>
    </row>
    <row r="132" spans="2:32" ht="12" customHeight="1" thickBot="1" x14ac:dyDescent="0.3">
      <c r="B132" s="567"/>
      <c r="C132" s="568"/>
      <c r="D132" s="581"/>
      <c r="E132" s="582"/>
      <c r="F132" s="582"/>
      <c r="G132" s="582"/>
      <c r="H132" s="582"/>
      <c r="I132" s="582"/>
      <c r="J132" s="582"/>
      <c r="K132" s="582"/>
      <c r="L132" s="583"/>
      <c r="M132" s="581"/>
      <c r="N132" s="582"/>
      <c r="O132" s="582"/>
      <c r="P132" s="582"/>
      <c r="Q132" s="582"/>
      <c r="R132" s="582"/>
      <c r="S132" s="582"/>
      <c r="T132" s="583"/>
      <c r="U132" s="569"/>
      <c r="V132" s="569"/>
      <c r="W132" s="569"/>
      <c r="X132" s="569"/>
      <c r="Y132" s="581"/>
      <c r="Z132" s="582"/>
      <c r="AA132" s="582"/>
      <c r="AB132" s="582"/>
      <c r="AC132" s="582"/>
      <c r="AD132" s="582"/>
      <c r="AE132" s="582"/>
      <c r="AF132" s="584"/>
    </row>
    <row r="133" spans="2:32" ht="15.75" thickBot="1" x14ac:dyDescent="0.3"/>
    <row r="134" spans="2:32" ht="15" customHeight="1" x14ac:dyDescent="0.25">
      <c r="B134" s="570" t="s">
        <v>398</v>
      </c>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2"/>
    </row>
    <row r="135" spans="2:32" x14ac:dyDescent="0.25">
      <c r="B135" s="573"/>
      <c r="C135" s="277"/>
      <c r="D135" s="277"/>
      <c r="E135" s="277"/>
      <c r="F135" s="277"/>
      <c r="G135" s="277"/>
      <c r="H135" s="277"/>
      <c r="I135" s="277"/>
      <c r="J135" s="277"/>
      <c r="K135" s="277"/>
      <c r="L135" s="277"/>
      <c r="M135" s="277"/>
      <c r="N135" s="277"/>
      <c r="O135" s="277"/>
      <c r="P135" s="277"/>
      <c r="Q135" s="277"/>
      <c r="R135" s="277"/>
      <c r="S135" s="277"/>
      <c r="T135" s="277"/>
      <c r="U135" s="277"/>
      <c r="V135" s="277"/>
      <c r="W135" s="277"/>
      <c r="X135" s="277"/>
      <c r="Y135" s="277"/>
      <c r="Z135" s="277"/>
      <c r="AA135" s="277"/>
      <c r="AB135" s="277"/>
      <c r="AC135" s="277"/>
      <c r="AD135" s="277"/>
      <c r="AE135" s="574"/>
    </row>
    <row r="136" spans="2:32" x14ac:dyDescent="0.25">
      <c r="B136" s="573"/>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574"/>
    </row>
    <row r="137" spans="2:32" x14ac:dyDescent="0.25">
      <c r="B137" s="573"/>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574"/>
    </row>
    <row r="138" spans="2:32" x14ac:dyDescent="0.25">
      <c r="B138" s="573"/>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574"/>
    </row>
    <row r="139" spans="2:32" x14ac:dyDescent="0.25">
      <c r="B139" s="573"/>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574"/>
    </row>
    <row r="140" spans="2:32" x14ac:dyDescent="0.25">
      <c r="B140" s="573"/>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574"/>
    </row>
    <row r="141" spans="2:32" x14ac:dyDescent="0.25">
      <c r="B141" s="573"/>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574"/>
    </row>
    <row r="142" spans="2:32" x14ac:dyDescent="0.25">
      <c r="B142" s="573"/>
      <c r="C142" s="277"/>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574"/>
    </row>
    <row r="143" spans="2:32" x14ac:dyDescent="0.25">
      <c r="B143" s="573"/>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574"/>
    </row>
    <row r="144" spans="2:32" ht="15.75" thickBot="1" x14ac:dyDescent="0.3">
      <c r="B144" s="575"/>
      <c r="C144" s="551"/>
      <c r="D144" s="551"/>
      <c r="E144" s="551"/>
      <c r="F144" s="551"/>
      <c r="G144" s="551"/>
      <c r="H144" s="551"/>
      <c r="I144" s="551"/>
      <c r="J144" s="551"/>
      <c r="K144" s="551"/>
      <c r="L144" s="551"/>
      <c r="M144" s="551"/>
      <c r="N144" s="551"/>
      <c r="O144" s="551"/>
      <c r="P144" s="551"/>
      <c r="Q144" s="551"/>
      <c r="R144" s="551"/>
      <c r="S144" s="551"/>
      <c r="T144" s="551"/>
      <c r="U144" s="551"/>
      <c r="V144" s="551"/>
      <c r="W144" s="551"/>
      <c r="X144" s="551"/>
      <c r="Y144" s="551"/>
      <c r="Z144" s="551"/>
      <c r="AA144" s="551"/>
      <c r="AB144" s="551"/>
      <c r="AC144" s="551"/>
      <c r="AD144" s="551"/>
      <c r="AE144" s="576"/>
    </row>
    <row r="146" spans="1:32" x14ac:dyDescent="0.25">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row>
    <row r="147" spans="1:32" x14ac:dyDescent="0.25">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row>
    <row r="148" spans="1:32" x14ac:dyDescent="0.25">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row>
    <row r="149" spans="1:32" ht="7.5" customHeight="1" x14ac:dyDescent="0.25">
      <c r="D149" s="237" t="s">
        <v>291</v>
      </c>
      <c r="E149" s="237"/>
      <c r="F149" s="237"/>
      <c r="G149" s="237"/>
      <c r="H149" s="237"/>
      <c r="I149" s="237"/>
      <c r="J149" s="237"/>
      <c r="K149" s="237"/>
      <c r="L149" s="237" t="s">
        <v>379</v>
      </c>
      <c r="M149" s="237"/>
      <c r="N149" s="237"/>
      <c r="O149" s="237"/>
      <c r="P149" s="237"/>
      <c r="Q149" s="237"/>
      <c r="R149" s="237"/>
      <c r="S149" s="237"/>
      <c r="T149" s="237"/>
      <c r="U149" s="237" t="s">
        <v>397</v>
      </c>
      <c r="V149" s="237"/>
      <c r="W149" s="237"/>
      <c r="X149" s="237"/>
      <c r="Y149" s="237"/>
      <c r="Z149" s="237"/>
      <c r="AA149" s="237"/>
      <c r="AB149" s="237"/>
      <c r="AC149" s="237"/>
    </row>
    <row r="150" spans="1:32" ht="7.5" customHeight="1" x14ac:dyDescent="0.25">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row>
    <row r="151" spans="1:32" ht="7.5" customHeight="1" x14ac:dyDescent="0.25">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row>
    <row r="152" spans="1:32" ht="7.5" customHeight="1" x14ac:dyDescent="0.25">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row>
    <row r="153" spans="1:32" ht="7.5" customHeight="1" x14ac:dyDescent="0.25">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row>
    <row r="154" spans="1:32" ht="16.5" customHeight="1" x14ac:dyDescent="0.25">
      <c r="A154" s="118" t="s">
        <v>726</v>
      </c>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row>
    <row r="155" spans="1:32" x14ac:dyDescent="0.25">
      <c r="E155" s="235" t="s">
        <v>602</v>
      </c>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row>
    <row r="156" spans="1:32" ht="4.5" customHeight="1" x14ac:dyDescent="0.25"/>
    <row r="157" spans="1:32" ht="14.25" customHeight="1" x14ac:dyDescent="0.25">
      <c r="A157" s="601" t="s">
        <v>516</v>
      </c>
      <c r="B157" s="601"/>
      <c r="C157" s="601"/>
      <c r="D157" s="601"/>
      <c r="E157" s="601"/>
      <c r="F157" s="601"/>
      <c r="G157" s="601"/>
      <c r="H157" s="601"/>
      <c r="I157" s="601"/>
      <c r="J157" s="601"/>
    </row>
    <row r="158" spans="1:32" ht="3.75" customHeight="1" x14ac:dyDescent="0.25"/>
    <row r="159" spans="1:32" ht="12" customHeight="1" x14ac:dyDescent="0.25">
      <c r="A159" s="77">
        <v>1</v>
      </c>
      <c r="B159" s="441" t="s">
        <v>722</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row>
    <row r="160" spans="1:32" s="22" customFormat="1" ht="12" customHeight="1" x14ac:dyDescent="0.25">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row>
    <row r="161" spans="1:32" s="22" customFormat="1" ht="12" customHeight="1" x14ac:dyDescent="0.25">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row>
    <row r="162" spans="1:32" s="22" customFormat="1" ht="12" customHeight="1" x14ac:dyDescent="0.25">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row>
    <row r="163" spans="1:32" s="22" customFormat="1" ht="12" customHeight="1" x14ac:dyDescent="0.25">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row>
    <row r="164" spans="1:32" s="22" customFormat="1" ht="12" customHeight="1" x14ac:dyDescent="0.25">
      <c r="B164" s="441"/>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row>
    <row r="165" spans="1:32" s="22" customFormat="1" ht="12" customHeight="1" x14ac:dyDescent="0.25">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row>
    <row r="166" spans="1:32" ht="3.75" customHeight="1" x14ac:dyDescent="0.25"/>
    <row r="167" spans="1:32" ht="20.25" customHeight="1" x14ac:dyDescent="0.25">
      <c r="A167" s="78">
        <f>+A159+1</f>
        <v>2</v>
      </c>
      <c r="B167" s="441" t="s">
        <v>723</v>
      </c>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row>
    <row r="168" spans="1:32" ht="16.5" customHeight="1" x14ac:dyDescent="0.25">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row>
    <row r="169" spans="1:32" ht="18" customHeight="1" x14ac:dyDescent="0.25">
      <c r="B169" s="441"/>
      <c r="C169" s="441"/>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row>
    <row r="170" spans="1:32" ht="3.75" customHeight="1" x14ac:dyDescent="0.25"/>
    <row r="171" spans="1:32" ht="12.75" customHeight="1" x14ac:dyDescent="0.25">
      <c r="A171" s="21">
        <v>3</v>
      </c>
      <c r="B171" s="602" t="s">
        <v>517</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row>
    <row r="172" spans="1:32" ht="3.75" customHeight="1" x14ac:dyDescent="0.25"/>
    <row r="173" spans="1:32" ht="14.25" customHeight="1" x14ac:dyDescent="0.25">
      <c r="D173" s="440" t="s">
        <v>518</v>
      </c>
      <c r="E173" s="440"/>
      <c r="F173" s="440"/>
      <c r="G173" s="440"/>
      <c r="H173" s="440"/>
      <c r="I173" s="440"/>
      <c r="J173" s="440"/>
      <c r="K173" s="440"/>
      <c r="L173" s="440"/>
      <c r="M173" s="440"/>
      <c r="N173" s="440"/>
      <c r="O173" s="440"/>
      <c r="P173" s="440"/>
      <c r="Q173" s="440"/>
      <c r="R173" s="440"/>
      <c r="S173" s="440"/>
      <c r="T173" s="440"/>
      <c r="U173" s="440"/>
      <c r="V173" s="440"/>
      <c r="W173" s="440"/>
      <c r="X173" s="440"/>
      <c r="Y173" s="440"/>
      <c r="Z173" s="440"/>
      <c r="AA173" s="440"/>
      <c r="AB173" s="440"/>
      <c r="AC173" s="440"/>
    </row>
    <row r="174" spans="1:32" ht="3.75" customHeight="1" x14ac:dyDescent="0.25"/>
    <row r="175" spans="1:32" ht="11.25" customHeight="1" x14ac:dyDescent="0.25">
      <c r="B175" s="441" t="s">
        <v>519</v>
      </c>
      <c r="C175" s="441"/>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c r="AA175" s="441"/>
      <c r="AB175" s="441"/>
      <c r="AC175" s="441"/>
      <c r="AD175" s="441"/>
      <c r="AE175" s="441"/>
      <c r="AF175" s="441"/>
    </row>
    <row r="176" spans="1:32" ht="10.5" customHeight="1" x14ac:dyDescent="0.25">
      <c r="B176" s="441"/>
      <c r="C176" s="441"/>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row>
    <row r="177" spans="1:32" ht="12.75" customHeight="1" x14ac:dyDescent="0.25">
      <c r="B177" s="441"/>
      <c r="C177" s="441"/>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1"/>
      <c r="AA177" s="441"/>
      <c r="AB177" s="441"/>
      <c r="AC177" s="441"/>
      <c r="AD177" s="441"/>
      <c r="AE177" s="441"/>
      <c r="AF177" s="441"/>
    </row>
    <row r="178" spans="1:32" ht="12.75" customHeight="1" x14ac:dyDescent="0.25">
      <c r="B178" s="441"/>
      <c r="C178" s="441"/>
      <c r="D178" s="441"/>
      <c r="E178" s="441"/>
      <c r="F178" s="441"/>
      <c r="G178" s="441"/>
      <c r="H178" s="441"/>
      <c r="I178" s="441"/>
      <c r="J178" s="441"/>
      <c r="K178" s="441"/>
      <c r="L178" s="441"/>
      <c r="M178" s="441"/>
      <c r="N178" s="441"/>
      <c r="O178" s="441"/>
      <c r="P178" s="441"/>
      <c r="Q178" s="441"/>
      <c r="R178" s="441"/>
      <c r="S178" s="441"/>
      <c r="T178" s="441"/>
      <c r="U178" s="441"/>
      <c r="V178" s="441"/>
      <c r="W178" s="441"/>
      <c r="X178" s="441"/>
      <c r="Y178" s="441"/>
      <c r="Z178" s="441"/>
      <c r="AA178" s="441"/>
      <c r="AB178" s="441"/>
      <c r="AC178" s="441"/>
      <c r="AD178" s="441"/>
      <c r="AE178" s="441"/>
      <c r="AF178" s="441"/>
    </row>
    <row r="179" spans="1:32" ht="3.75" customHeight="1" x14ac:dyDescent="0.25"/>
    <row r="180" spans="1:32" ht="13.5" customHeight="1" x14ac:dyDescent="0.25">
      <c r="A180" s="58">
        <v>1</v>
      </c>
      <c r="B180" s="212" t="s">
        <v>520</v>
      </c>
      <c r="C180" s="212"/>
      <c r="D180" s="212"/>
      <c r="E180" s="212"/>
      <c r="F180" s="212"/>
      <c r="G180" s="212"/>
      <c r="H180" s="212"/>
    </row>
    <row r="181" spans="1:32" x14ac:dyDescent="0.25">
      <c r="B181" s="442" t="s">
        <v>521</v>
      </c>
      <c r="C181" s="442"/>
      <c r="D181" s="443"/>
      <c r="E181" s="443"/>
      <c r="F181" s="443"/>
      <c r="G181" s="443"/>
      <c r="H181" s="443"/>
      <c r="I181" s="443"/>
      <c r="J181" s="443"/>
      <c r="K181" s="443"/>
    </row>
    <row r="182" spans="1:32" ht="12.75" customHeight="1" x14ac:dyDescent="0.25">
      <c r="B182" s="445">
        <f>+A180+0.01</f>
        <v>1.01</v>
      </c>
      <c r="C182" s="445"/>
      <c r="D182" s="446" t="s">
        <v>522</v>
      </c>
      <c r="E182" s="446"/>
      <c r="F182" s="446"/>
      <c r="G182" s="446"/>
      <c r="H182" s="446"/>
      <c r="I182" s="446"/>
      <c r="J182" s="446"/>
      <c r="K182" s="446"/>
      <c r="L182" s="446"/>
      <c r="M182" s="446"/>
      <c r="N182" s="446"/>
      <c r="O182" s="446"/>
      <c r="P182" s="446"/>
      <c r="Q182" s="446"/>
      <c r="R182" s="446"/>
      <c r="S182" s="446"/>
      <c r="T182" s="82"/>
      <c r="U182" s="82"/>
      <c r="V182" s="82"/>
      <c r="W182" s="82"/>
      <c r="X182" s="82"/>
      <c r="Y182" s="82"/>
      <c r="Z182" s="82"/>
      <c r="AA182" s="82"/>
      <c r="AB182" s="82"/>
    </row>
    <row r="183" spans="1:32" ht="12.75" customHeight="1" x14ac:dyDescent="0.25">
      <c r="B183" s="445">
        <f>+B182+0.01</f>
        <v>1.02</v>
      </c>
      <c r="C183" s="445"/>
      <c r="D183" s="444" t="s">
        <v>523</v>
      </c>
      <c r="E183" s="444"/>
      <c r="F183" s="444"/>
      <c r="G183" s="444"/>
      <c r="H183" s="444"/>
      <c r="I183" s="444"/>
      <c r="J183" s="444"/>
      <c r="K183" s="444"/>
      <c r="L183" s="444"/>
      <c r="M183" s="444"/>
      <c r="N183" s="444"/>
      <c r="O183" s="444"/>
      <c r="P183" s="444"/>
      <c r="Q183" s="444"/>
      <c r="R183" s="444"/>
      <c r="S183" s="444"/>
      <c r="T183" s="82"/>
      <c r="U183" s="82"/>
      <c r="V183" s="82"/>
      <c r="W183" s="82"/>
      <c r="X183" s="82"/>
      <c r="Y183" s="82"/>
      <c r="Z183" s="82"/>
      <c r="AA183" s="82"/>
      <c r="AB183" s="82"/>
    </row>
    <row r="184" spans="1:32" ht="12.75" customHeight="1" x14ac:dyDescent="0.25">
      <c r="B184" s="445">
        <f>+B183+0.01</f>
        <v>1.03</v>
      </c>
      <c r="C184" s="445"/>
      <c r="D184" s="446" t="s">
        <v>524</v>
      </c>
      <c r="E184" s="446"/>
      <c r="F184" s="446"/>
      <c r="G184" s="446"/>
      <c r="H184" s="446"/>
      <c r="I184" s="446"/>
      <c r="J184" s="446"/>
      <c r="K184" s="446"/>
      <c r="L184" s="446"/>
      <c r="M184" s="446"/>
      <c r="N184" s="446"/>
      <c r="O184" s="446"/>
      <c r="P184" s="446"/>
      <c r="Q184" s="446"/>
      <c r="R184" s="446"/>
      <c r="S184" s="446"/>
      <c r="T184" s="446"/>
      <c r="U184" s="446"/>
      <c r="V184" s="446"/>
      <c r="W184" s="446"/>
      <c r="X184" s="446"/>
      <c r="Y184" s="446"/>
      <c r="Z184" s="446"/>
      <c r="AA184" s="446"/>
      <c r="AB184" s="446"/>
    </row>
    <row r="185" spans="1:32" ht="3.75" customHeight="1" x14ac:dyDescent="0.25"/>
    <row r="186" spans="1:32" ht="13.5" customHeight="1" x14ac:dyDescent="0.25">
      <c r="A186" s="58">
        <f>+A180+1</f>
        <v>2</v>
      </c>
      <c r="B186" s="212" t="s">
        <v>525</v>
      </c>
      <c r="C186" s="212"/>
      <c r="D186" s="212"/>
      <c r="E186" s="212"/>
      <c r="F186" s="212"/>
      <c r="G186" s="212"/>
      <c r="H186" s="212"/>
      <c r="I186" s="212"/>
      <c r="J186" s="212"/>
    </row>
    <row r="187" spans="1:32" ht="13.5" customHeight="1" x14ac:dyDescent="0.25">
      <c r="B187" s="447" t="s">
        <v>682</v>
      </c>
      <c r="C187" s="447"/>
      <c r="D187" s="447"/>
      <c r="E187" s="447"/>
      <c r="F187" s="447"/>
      <c r="G187" s="447"/>
      <c r="H187" s="447"/>
      <c r="I187" s="447"/>
      <c r="J187" s="447"/>
      <c r="K187" s="447"/>
      <c r="L187" s="447"/>
      <c r="M187" s="447"/>
      <c r="N187" s="447"/>
      <c r="O187" s="447"/>
      <c r="P187" s="447"/>
      <c r="Q187" s="447"/>
      <c r="R187" s="447"/>
      <c r="S187" s="447"/>
      <c r="T187" s="447"/>
      <c r="U187" s="447"/>
      <c r="V187" s="447"/>
      <c r="W187" s="447"/>
      <c r="X187" s="447"/>
      <c r="Y187" s="447"/>
      <c r="Z187" s="447"/>
      <c r="AA187" s="447"/>
      <c r="AB187" s="447"/>
      <c r="AC187" s="447"/>
      <c r="AD187" s="447"/>
      <c r="AE187" s="447"/>
      <c r="AF187" s="447"/>
    </row>
    <row r="188" spans="1:32" ht="13.5" customHeight="1" thickBot="1" x14ac:dyDescent="0.3">
      <c r="B188" s="448"/>
      <c r="C188" s="448"/>
      <c r="D188" s="448"/>
      <c r="E188" s="448"/>
      <c r="F188" s="448"/>
      <c r="G188" s="448"/>
      <c r="H188" s="448"/>
      <c r="I188" s="448"/>
      <c r="J188" s="448"/>
      <c r="K188" s="448"/>
      <c r="L188" s="448"/>
      <c r="M188" s="448"/>
      <c r="N188" s="448"/>
      <c r="O188" s="448"/>
      <c r="P188" s="448"/>
      <c r="Q188" s="448"/>
      <c r="R188" s="448"/>
      <c r="S188" s="448"/>
      <c r="T188" s="448"/>
      <c r="U188" s="448"/>
      <c r="V188" s="448"/>
      <c r="W188" s="448"/>
      <c r="X188" s="448"/>
      <c r="Y188" s="448"/>
      <c r="Z188" s="448"/>
      <c r="AA188" s="448"/>
      <c r="AB188" s="448"/>
      <c r="AC188" s="448"/>
      <c r="AD188" s="448"/>
      <c r="AE188" s="448"/>
      <c r="AF188" s="448"/>
    </row>
    <row r="189" spans="1:32" ht="13.5" customHeight="1" x14ac:dyDescent="0.25">
      <c r="B189" s="603">
        <f>+A186+0.01</f>
        <v>2.0099999999999998</v>
      </c>
      <c r="C189" s="604"/>
      <c r="D189" s="490" t="s">
        <v>724</v>
      </c>
      <c r="E189" s="490"/>
      <c r="F189" s="490"/>
      <c r="G189" s="490"/>
      <c r="H189" s="490"/>
      <c r="I189" s="490"/>
      <c r="J189" s="490"/>
      <c r="K189" s="490"/>
      <c r="L189" s="490"/>
      <c r="M189" s="490"/>
      <c r="N189" s="490"/>
      <c r="O189" s="490"/>
      <c r="P189" s="490"/>
      <c r="Q189" s="490"/>
      <c r="R189" s="490"/>
      <c r="S189" s="490"/>
      <c r="T189" s="490"/>
      <c r="U189" s="490"/>
      <c r="V189" s="490"/>
      <c r="W189" s="490"/>
      <c r="X189" s="490"/>
      <c r="Y189" s="490"/>
      <c r="Z189" s="490"/>
      <c r="AA189" s="490"/>
      <c r="AB189" s="490"/>
      <c r="AC189" s="490"/>
      <c r="AD189" s="490"/>
      <c r="AE189" s="490"/>
      <c r="AF189" s="607"/>
    </row>
    <row r="190" spans="1:32" ht="13.5" customHeight="1" thickBot="1" x14ac:dyDescent="0.3">
      <c r="B190" s="605"/>
      <c r="C190" s="606"/>
      <c r="D190" s="493"/>
      <c r="E190" s="493"/>
      <c r="F190" s="493"/>
      <c r="G190" s="493"/>
      <c r="H190" s="493"/>
      <c r="I190" s="493"/>
      <c r="J190" s="493"/>
      <c r="K190" s="493"/>
      <c r="L190" s="493"/>
      <c r="M190" s="493"/>
      <c r="N190" s="493"/>
      <c r="O190" s="493"/>
      <c r="P190" s="493"/>
      <c r="Q190" s="493"/>
      <c r="R190" s="493"/>
      <c r="S190" s="493"/>
      <c r="T190" s="493"/>
      <c r="U190" s="493"/>
      <c r="V190" s="493"/>
      <c r="W190" s="493"/>
      <c r="X190" s="493"/>
      <c r="Y190" s="493"/>
      <c r="Z190" s="493"/>
      <c r="AA190" s="493"/>
      <c r="AB190" s="493"/>
      <c r="AC190" s="493"/>
      <c r="AD190" s="493"/>
      <c r="AE190" s="493"/>
      <c r="AF190" s="608"/>
    </row>
    <row r="191" spans="1:32" ht="13.5" customHeight="1" x14ac:dyDescent="0.25">
      <c r="B191" s="603">
        <f>+B189+0.01</f>
        <v>2.0199999999999996</v>
      </c>
      <c r="C191" s="604"/>
      <c r="D191" s="490" t="s">
        <v>725</v>
      </c>
      <c r="E191" s="490"/>
      <c r="F191" s="490"/>
      <c r="G191" s="490"/>
      <c r="H191" s="490"/>
      <c r="I191" s="490"/>
      <c r="J191" s="490"/>
      <c r="K191" s="490"/>
      <c r="L191" s="490"/>
      <c r="M191" s="490"/>
      <c r="N191" s="490"/>
      <c r="O191" s="490"/>
      <c r="P191" s="490"/>
      <c r="Q191" s="490"/>
      <c r="R191" s="490"/>
      <c r="S191" s="490"/>
      <c r="T191" s="490"/>
      <c r="U191" s="490"/>
      <c r="V191" s="490"/>
      <c r="W191" s="490"/>
      <c r="X191" s="490"/>
      <c r="Y191" s="490"/>
      <c r="Z191" s="490"/>
      <c r="AA191" s="490"/>
      <c r="AB191" s="490"/>
      <c r="AC191" s="490"/>
      <c r="AD191" s="490"/>
      <c r="AE191" s="490"/>
      <c r="AF191" s="607"/>
    </row>
    <row r="192" spans="1:32" ht="13.5" customHeight="1" x14ac:dyDescent="0.25">
      <c r="B192" s="609"/>
      <c r="C192" s="336"/>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610"/>
    </row>
    <row r="193" spans="1:32" ht="13.5" customHeight="1" x14ac:dyDescent="0.25">
      <c r="B193" s="609"/>
      <c r="C193" s="336"/>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610"/>
    </row>
    <row r="194" spans="1:32" ht="13.5" customHeight="1" x14ac:dyDescent="0.25">
      <c r="B194" s="609"/>
      <c r="C194" s="336"/>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c r="AA194" s="441"/>
      <c r="AB194" s="441"/>
      <c r="AC194" s="441"/>
      <c r="AD194" s="441"/>
      <c r="AE194" s="441"/>
      <c r="AF194" s="610"/>
    </row>
    <row r="195" spans="1:32" ht="13.5" customHeight="1" x14ac:dyDescent="0.25">
      <c r="B195" s="609"/>
      <c r="C195" s="336"/>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c r="AA195" s="441"/>
      <c r="AB195" s="441"/>
      <c r="AC195" s="441"/>
      <c r="AD195" s="441"/>
      <c r="AE195" s="441"/>
      <c r="AF195" s="610"/>
    </row>
    <row r="196" spans="1:32" ht="11.25" customHeight="1" x14ac:dyDescent="0.25">
      <c r="B196" s="609"/>
      <c r="C196" s="336"/>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c r="AA196" s="441"/>
      <c r="AB196" s="441"/>
      <c r="AC196" s="441"/>
      <c r="AD196" s="441"/>
      <c r="AE196" s="441"/>
      <c r="AF196" s="610"/>
    </row>
    <row r="197" spans="1:32" ht="3.75" customHeight="1" x14ac:dyDescent="0.25"/>
    <row r="198" spans="1:32" ht="13.5" customHeight="1" thickBot="1" x14ac:dyDescent="0.3">
      <c r="A198" s="58">
        <f>+A186+1</f>
        <v>3</v>
      </c>
      <c r="B198" s="212" t="s">
        <v>526</v>
      </c>
      <c r="C198" s="212"/>
      <c r="D198" s="212"/>
      <c r="E198" s="212"/>
      <c r="F198" s="212"/>
      <c r="G198" s="212"/>
      <c r="H198" s="212"/>
      <c r="I198" s="212"/>
      <c r="J198" s="212"/>
      <c r="K198" s="212"/>
      <c r="L198" s="212"/>
      <c r="M198" s="212"/>
      <c r="N198" s="212"/>
      <c r="O198" s="212"/>
      <c r="P198" s="212"/>
    </row>
    <row r="199" spans="1:32" ht="11.25" customHeight="1" x14ac:dyDescent="0.25">
      <c r="B199" s="611">
        <f>+A198+0.01</f>
        <v>3.01</v>
      </c>
      <c r="C199" s="612"/>
      <c r="D199" s="615" t="s">
        <v>527</v>
      </c>
      <c r="E199" s="615"/>
      <c r="F199" s="615"/>
      <c r="G199" s="615"/>
      <c r="H199" s="615"/>
      <c r="I199" s="490" t="s">
        <v>528</v>
      </c>
      <c r="J199" s="490"/>
      <c r="K199" s="490"/>
      <c r="L199" s="490"/>
      <c r="M199" s="490"/>
      <c r="N199" s="490"/>
      <c r="O199" s="490"/>
      <c r="P199" s="490"/>
      <c r="Q199" s="490"/>
      <c r="R199" s="490"/>
      <c r="S199" s="490"/>
      <c r="T199" s="490"/>
      <c r="U199" s="607"/>
      <c r="V199" s="80"/>
    </row>
    <row r="200" spans="1:32" ht="11.25" customHeight="1" x14ac:dyDescent="0.25">
      <c r="B200" s="613"/>
      <c r="C200" s="194"/>
      <c r="D200" s="616"/>
      <c r="E200" s="616"/>
      <c r="F200" s="616"/>
      <c r="G200" s="616"/>
      <c r="H200" s="616"/>
      <c r="I200" s="441" t="s">
        <v>529</v>
      </c>
      <c r="J200" s="441"/>
      <c r="K200" s="441"/>
      <c r="L200" s="441"/>
      <c r="M200" s="441"/>
      <c r="N200" s="441"/>
      <c r="O200" s="441"/>
      <c r="P200" s="441"/>
      <c r="Q200" s="441"/>
      <c r="R200" s="441"/>
      <c r="S200" s="441"/>
      <c r="T200" s="441"/>
      <c r="U200" s="610"/>
    </row>
    <row r="201" spans="1:32" ht="11.25" customHeight="1" thickBot="1" x14ac:dyDescent="0.3">
      <c r="B201" s="614"/>
      <c r="C201" s="518"/>
      <c r="D201" s="617"/>
      <c r="E201" s="617"/>
      <c r="F201" s="617"/>
      <c r="G201" s="617"/>
      <c r="H201" s="617"/>
      <c r="I201" s="493" t="s">
        <v>530</v>
      </c>
      <c r="J201" s="493"/>
      <c r="K201" s="493"/>
      <c r="L201" s="493"/>
      <c r="M201" s="493"/>
      <c r="N201" s="493"/>
      <c r="O201" s="493"/>
      <c r="P201" s="493"/>
      <c r="Q201" s="493"/>
      <c r="R201" s="493"/>
      <c r="S201" s="493"/>
      <c r="T201" s="493"/>
      <c r="U201" s="608"/>
    </row>
    <row r="202" spans="1:32" ht="11.25" customHeight="1" x14ac:dyDescent="0.25">
      <c r="B202" s="611">
        <f>+B199+0.01</f>
        <v>3.0199999999999996</v>
      </c>
      <c r="C202" s="612"/>
      <c r="D202" s="615" t="s">
        <v>557</v>
      </c>
      <c r="E202" s="615"/>
      <c r="F202" s="615"/>
      <c r="G202" s="615"/>
      <c r="H202" s="615"/>
      <c r="I202" s="490" t="s">
        <v>531</v>
      </c>
      <c r="J202" s="490"/>
      <c r="K202" s="490"/>
      <c r="L202" s="490"/>
      <c r="M202" s="490"/>
      <c r="N202" s="490"/>
      <c r="O202" s="490"/>
      <c r="P202" s="490"/>
      <c r="Q202" s="490"/>
      <c r="R202" s="490"/>
      <c r="S202" s="490"/>
      <c r="T202" s="490"/>
      <c r="U202" s="607"/>
    </row>
    <row r="203" spans="1:32" ht="11.25" customHeight="1" thickBot="1" x14ac:dyDescent="0.3">
      <c r="B203" s="614"/>
      <c r="C203" s="518"/>
      <c r="D203" s="617"/>
      <c r="E203" s="617"/>
      <c r="F203" s="617"/>
      <c r="G203" s="617"/>
      <c r="H203" s="617"/>
      <c r="I203" s="493" t="s">
        <v>532</v>
      </c>
      <c r="J203" s="493"/>
      <c r="K203" s="493"/>
      <c r="L203" s="493"/>
      <c r="M203" s="493"/>
      <c r="N203" s="493"/>
      <c r="O203" s="493"/>
      <c r="P203" s="493"/>
      <c r="Q203" s="493"/>
      <c r="R203" s="493"/>
      <c r="S203" s="493"/>
      <c r="T203" s="493"/>
      <c r="U203" s="608"/>
    </row>
    <row r="204" spans="1:32" ht="3.75" customHeight="1" x14ac:dyDescent="0.25"/>
    <row r="205" spans="1:32" ht="13.5" customHeight="1" x14ac:dyDescent="0.25">
      <c r="A205" s="58">
        <f>+A198+1</f>
        <v>4</v>
      </c>
      <c r="B205" s="212" t="s">
        <v>533</v>
      </c>
      <c r="C205" s="212"/>
      <c r="D205" s="212"/>
      <c r="E205" s="212"/>
      <c r="F205" s="212"/>
      <c r="G205" s="212"/>
      <c r="H205" s="212"/>
      <c r="I205" s="212"/>
      <c r="J205" s="212"/>
      <c r="K205" s="212"/>
      <c r="L205" s="212"/>
      <c r="M205" s="212"/>
      <c r="N205" s="212"/>
      <c r="O205" s="212"/>
      <c r="P205" s="212"/>
      <c r="Q205" s="212"/>
      <c r="R205" s="212"/>
      <c r="S205" s="212"/>
      <c r="T205" s="212"/>
      <c r="U205" s="212"/>
    </row>
    <row r="206" spans="1:32" ht="14.25" customHeight="1" x14ac:dyDescent="0.25">
      <c r="B206" s="137">
        <f>+A205+0.01</f>
        <v>4.01</v>
      </c>
      <c r="C206" s="137"/>
      <c r="D206" s="618" t="s">
        <v>684</v>
      </c>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row>
    <row r="207" spans="1:32" ht="14.25" customHeight="1" x14ac:dyDescent="0.25">
      <c r="B207" s="137"/>
      <c r="C207" s="137"/>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row>
    <row r="208" spans="1:32" ht="14.25" customHeight="1" x14ac:dyDescent="0.25">
      <c r="B208" s="137"/>
      <c r="C208" s="137"/>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row>
    <row r="209" spans="1:32" ht="14.25" customHeight="1" x14ac:dyDescent="0.25">
      <c r="B209" s="137"/>
      <c r="C209" s="137"/>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row>
    <row r="210" spans="1:32" ht="14.25" customHeight="1" x14ac:dyDescent="0.25">
      <c r="B210" s="137"/>
      <c r="C210" s="137"/>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row>
    <row r="211" spans="1:32" ht="14.25" customHeight="1" x14ac:dyDescent="0.25">
      <c r="B211" s="137"/>
      <c r="C211" s="137"/>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row>
    <row r="212" spans="1:32" ht="14.25" customHeight="1" x14ac:dyDescent="0.25">
      <c r="B212" s="137"/>
      <c r="C212" s="137"/>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row>
    <row r="213" spans="1:32" x14ac:dyDescent="0.25">
      <c r="B213" s="137"/>
      <c r="C213" s="137"/>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row>
    <row r="214" spans="1:32" x14ac:dyDescent="0.25">
      <c r="B214" s="137">
        <f>+B206+0.01</f>
        <v>4.0199999999999996</v>
      </c>
      <c r="C214" s="137"/>
      <c r="D214" s="619" t="s">
        <v>558</v>
      </c>
      <c r="E214" s="619"/>
      <c r="F214" s="619"/>
      <c r="G214" s="619"/>
      <c r="H214" s="619"/>
      <c r="I214" s="619"/>
      <c r="J214" s="619"/>
      <c r="K214" s="619"/>
      <c r="L214" s="619"/>
      <c r="M214" s="619"/>
      <c r="N214" s="619"/>
      <c r="O214" s="619"/>
      <c r="P214" s="619"/>
      <c r="Q214" s="619"/>
      <c r="R214" s="619"/>
      <c r="S214" s="619"/>
      <c r="T214" s="619"/>
      <c r="U214" s="619"/>
      <c r="V214" s="619"/>
      <c r="W214" s="619"/>
      <c r="X214" s="619"/>
      <c r="Y214" s="619"/>
      <c r="Z214" s="619"/>
      <c r="AA214" s="619"/>
      <c r="AB214" s="619"/>
      <c r="AC214" s="619"/>
      <c r="AD214" s="619"/>
      <c r="AE214" s="619"/>
      <c r="AF214" s="619"/>
    </row>
    <row r="215" spans="1:32" x14ac:dyDescent="0.25">
      <c r="B215" s="137"/>
      <c r="C215" s="137"/>
      <c r="D215" s="619"/>
      <c r="E215" s="619"/>
      <c r="F215" s="619"/>
      <c r="G215" s="619"/>
      <c r="H215" s="619"/>
      <c r="I215" s="619"/>
      <c r="J215" s="619"/>
      <c r="K215" s="619"/>
      <c r="L215" s="619"/>
      <c r="M215" s="619"/>
      <c r="N215" s="619"/>
      <c r="O215" s="619"/>
      <c r="P215" s="619"/>
      <c r="Q215" s="619"/>
      <c r="R215" s="619"/>
      <c r="S215" s="619"/>
      <c r="T215" s="619"/>
      <c r="U215" s="619"/>
      <c r="V215" s="619"/>
      <c r="W215" s="619"/>
      <c r="X215" s="619"/>
      <c r="Y215" s="619"/>
      <c r="Z215" s="619"/>
      <c r="AA215" s="619"/>
      <c r="AB215" s="619"/>
      <c r="AC215" s="619"/>
      <c r="AD215" s="619"/>
      <c r="AE215" s="619"/>
      <c r="AF215" s="619"/>
    </row>
    <row r="216" spans="1:32" ht="4.5" customHeight="1" x14ac:dyDescent="0.25"/>
    <row r="217" spans="1:32" ht="15.75" x14ac:dyDescent="0.25">
      <c r="A217" s="58">
        <f>+A205+1</f>
        <v>5</v>
      </c>
      <c r="B217" s="212" t="s">
        <v>534</v>
      </c>
      <c r="C217" s="212"/>
      <c r="D217" s="212"/>
      <c r="E217" s="212"/>
      <c r="F217" s="212"/>
      <c r="G217" s="212"/>
      <c r="H217" s="212"/>
      <c r="I217" s="212"/>
      <c r="J217" s="212"/>
      <c r="K217" s="212"/>
      <c r="L217" s="212"/>
      <c r="M217" s="212"/>
      <c r="N217" s="212"/>
      <c r="O217" s="212"/>
      <c r="P217" s="212"/>
      <c r="Q217" s="212"/>
      <c r="R217" s="212"/>
      <c r="S217" s="212"/>
      <c r="T217" s="212"/>
      <c r="U217" s="212"/>
    </row>
    <row r="218" spans="1:32" x14ac:dyDescent="0.25">
      <c r="B218" s="620" t="s">
        <v>535</v>
      </c>
      <c r="C218" s="620"/>
      <c r="D218" s="621"/>
      <c r="E218" s="621"/>
      <c r="F218" s="621"/>
      <c r="G218" s="621"/>
      <c r="H218" s="621"/>
      <c r="I218" s="621"/>
      <c r="J218" s="621"/>
      <c r="K218" s="621"/>
      <c r="L218" s="621"/>
      <c r="M218" s="621"/>
      <c r="N218" s="621"/>
      <c r="O218" s="621"/>
      <c r="P218" s="621"/>
      <c r="Q218" s="621"/>
      <c r="R218" s="621"/>
      <c r="S218" s="621"/>
      <c r="T218" s="621"/>
      <c r="U218" s="621"/>
      <c r="V218" s="621"/>
      <c r="W218" s="621"/>
      <c r="X218" s="621"/>
      <c r="Y218" s="621"/>
      <c r="Z218" s="621"/>
    </row>
    <row r="219" spans="1:32" ht="13.5" customHeight="1" x14ac:dyDescent="0.25">
      <c r="B219" s="137">
        <f>+A217+0.01</f>
        <v>5.01</v>
      </c>
      <c r="C219" s="137"/>
      <c r="D219" s="259" t="s">
        <v>536</v>
      </c>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row>
    <row r="220" spans="1:32" ht="13.5" customHeight="1" x14ac:dyDescent="0.25">
      <c r="B220" s="137"/>
      <c r="C220" s="137"/>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row>
    <row r="221" spans="1:32" ht="12.75" customHeight="1" x14ac:dyDescent="0.25">
      <c r="B221" s="137">
        <f>+B219+0.01</f>
        <v>5.0199999999999996</v>
      </c>
      <c r="C221" s="137"/>
      <c r="D221" s="259" t="s">
        <v>685</v>
      </c>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row>
    <row r="222" spans="1:32" ht="12.75" customHeight="1" x14ac:dyDescent="0.25">
      <c r="B222" s="137"/>
      <c r="C222" s="137"/>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row>
    <row r="223" spans="1:32" ht="12.75" customHeight="1" x14ac:dyDescent="0.25">
      <c r="B223" s="137"/>
      <c r="C223" s="137"/>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row>
    <row r="224" spans="1:32" ht="4.5" customHeight="1" x14ac:dyDescent="0.25"/>
    <row r="225" spans="1:32" ht="15.75" customHeight="1" x14ac:dyDescent="0.25">
      <c r="A225" s="58">
        <f>+A217+1</f>
        <v>6</v>
      </c>
      <c r="B225" s="212" t="s">
        <v>537</v>
      </c>
      <c r="C225" s="212"/>
      <c r="D225" s="212"/>
      <c r="E225" s="212"/>
      <c r="F225" s="212"/>
      <c r="G225" s="212"/>
      <c r="H225" s="212"/>
      <c r="I225" s="212"/>
      <c r="J225" s="212"/>
      <c r="K225" s="212"/>
      <c r="L225" s="212"/>
      <c r="M225" s="212"/>
      <c r="N225" s="212"/>
      <c r="O225" s="212"/>
      <c r="P225" s="81"/>
      <c r="Q225" s="81"/>
      <c r="R225" s="81"/>
      <c r="S225" s="81"/>
      <c r="T225" s="81"/>
      <c r="U225" s="81"/>
    </row>
    <row r="226" spans="1:32" s="22" customFormat="1" ht="12.75" customHeight="1" x14ac:dyDescent="0.25">
      <c r="B226" s="259" t="s">
        <v>538</v>
      </c>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row>
    <row r="227" spans="1:32" s="22" customFormat="1" ht="12.75" customHeight="1" x14ac:dyDescent="0.25">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row>
    <row r="228" spans="1:32" ht="4.5" customHeight="1" x14ac:dyDescent="0.25"/>
    <row r="229" spans="1:32" ht="15.75" customHeight="1" x14ac:dyDescent="0.25">
      <c r="A229" s="58">
        <f>+A225+1</f>
        <v>7</v>
      </c>
      <c r="B229" s="212" t="s">
        <v>539</v>
      </c>
      <c r="C229" s="212"/>
      <c r="D229" s="212"/>
      <c r="E229" s="212"/>
      <c r="F229" s="212"/>
      <c r="G229" s="212"/>
      <c r="H229" s="212"/>
      <c r="I229" s="212"/>
      <c r="J229" s="212"/>
      <c r="K229" s="212"/>
      <c r="L229" s="212"/>
      <c r="M229" s="212"/>
      <c r="N229" s="212"/>
      <c r="O229" s="212"/>
      <c r="P229" s="212"/>
      <c r="Q229" s="212"/>
    </row>
    <row r="230" spans="1:32" ht="12" customHeight="1" x14ac:dyDescent="0.25">
      <c r="B230" s="259" t="s">
        <v>540</v>
      </c>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row>
    <row r="231" spans="1:32" ht="12" customHeight="1" x14ac:dyDescent="0.25">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row>
    <row r="232" spans="1:32" ht="12" customHeight="1" x14ac:dyDescent="0.25">
      <c r="B232" s="25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row>
    <row r="233" spans="1:32" ht="12" customHeight="1" x14ac:dyDescent="0.25">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row>
    <row r="234" spans="1:32" ht="4.5" customHeight="1" x14ac:dyDescent="0.25"/>
    <row r="235" spans="1:32" ht="15.75" x14ac:dyDescent="0.25">
      <c r="A235" s="58">
        <f>+A229+1</f>
        <v>8</v>
      </c>
      <c r="B235" s="212" t="s">
        <v>541</v>
      </c>
      <c r="C235" s="212"/>
      <c r="D235" s="212"/>
      <c r="E235" s="212"/>
      <c r="F235" s="212"/>
      <c r="G235" s="212"/>
      <c r="H235" s="212"/>
      <c r="I235" s="212"/>
      <c r="J235" s="212"/>
      <c r="K235" s="212"/>
      <c r="L235" s="212"/>
      <c r="M235" s="212"/>
      <c r="N235" s="212"/>
      <c r="O235" s="212"/>
    </row>
    <row r="236" spans="1:32" x14ac:dyDescent="0.25">
      <c r="B236" s="620" t="s">
        <v>542</v>
      </c>
      <c r="C236" s="620"/>
      <c r="D236" s="620"/>
      <c r="E236" s="620"/>
      <c r="F236" s="620"/>
      <c r="G236" s="620"/>
      <c r="H236" s="620"/>
      <c r="I236" s="620"/>
      <c r="J236" s="620"/>
      <c r="K236" s="620"/>
      <c r="L236" s="620"/>
      <c r="M236" s="620"/>
      <c r="N236" s="620"/>
      <c r="O236" s="620"/>
      <c r="P236" s="620"/>
      <c r="Q236" s="620"/>
      <c r="R236" s="620"/>
      <c r="S236" s="620"/>
      <c r="T236" s="620"/>
      <c r="U236" s="620"/>
      <c r="V236" s="620"/>
      <c r="W236" s="620"/>
      <c r="X236" s="620"/>
      <c r="Y236" s="620"/>
      <c r="Z236" s="620"/>
    </row>
    <row r="237" spans="1:32" x14ac:dyDescent="0.25">
      <c r="B237" s="137">
        <f>+A235+0.01</f>
        <v>8.01</v>
      </c>
      <c r="C237" s="137"/>
      <c r="D237" s="622" t="s">
        <v>543</v>
      </c>
      <c r="E237" s="622"/>
      <c r="F237" s="622"/>
      <c r="G237" s="622"/>
      <c r="H237" s="622"/>
      <c r="I237" s="622"/>
      <c r="J237" s="622"/>
      <c r="K237" s="622"/>
      <c r="L237" s="622"/>
      <c r="M237" s="622"/>
      <c r="N237" s="622"/>
      <c r="O237" s="622"/>
      <c r="P237" s="622"/>
      <c r="Q237" s="622"/>
      <c r="R237" s="622"/>
      <c r="S237" s="79"/>
      <c r="T237" s="79"/>
      <c r="U237" s="79"/>
      <c r="V237" s="79"/>
      <c r="W237" s="79"/>
      <c r="X237" s="79"/>
      <c r="Y237" s="79"/>
      <c r="Z237" s="79"/>
      <c r="AA237" s="79"/>
      <c r="AB237" s="79"/>
      <c r="AC237" s="79"/>
      <c r="AD237" s="79"/>
      <c r="AE237" s="79"/>
      <c r="AF237" s="79"/>
    </row>
    <row r="238" spans="1:32" ht="15" customHeight="1" x14ac:dyDescent="0.25">
      <c r="B238" s="137">
        <f>+B237+0.01</f>
        <v>8.02</v>
      </c>
      <c r="C238" s="137"/>
      <c r="D238" s="622" t="s">
        <v>544</v>
      </c>
      <c r="E238" s="622"/>
      <c r="F238" s="622"/>
      <c r="G238" s="622"/>
      <c r="H238" s="622"/>
      <c r="I238" s="622"/>
      <c r="J238" s="622"/>
      <c r="K238" s="622"/>
      <c r="L238" s="622"/>
      <c r="M238" s="622"/>
      <c r="N238" s="622"/>
      <c r="O238" s="622"/>
      <c r="P238" s="622"/>
      <c r="Q238" s="622"/>
      <c r="R238" s="622"/>
      <c r="S238" s="622"/>
      <c r="T238" s="622"/>
      <c r="U238" s="622"/>
      <c r="V238" s="79"/>
      <c r="W238" s="79"/>
      <c r="X238" s="79"/>
      <c r="Y238" s="79"/>
      <c r="Z238" s="79"/>
      <c r="AA238" s="79"/>
      <c r="AB238" s="79"/>
      <c r="AC238" s="79"/>
      <c r="AD238" s="79"/>
      <c r="AE238" s="79"/>
      <c r="AF238" s="79"/>
    </row>
    <row r="239" spans="1:32" x14ac:dyDescent="0.25">
      <c r="B239" s="137">
        <f>+B238+0.01</f>
        <v>8.0299999999999994</v>
      </c>
      <c r="C239" s="137"/>
      <c r="D239" s="623" t="s">
        <v>545</v>
      </c>
      <c r="E239" s="623"/>
      <c r="F239" s="623"/>
      <c r="G239" s="623"/>
      <c r="H239" s="623"/>
      <c r="I239" s="623"/>
      <c r="J239" s="623"/>
      <c r="K239" s="623"/>
      <c r="L239" s="623"/>
      <c r="M239" s="623"/>
      <c r="N239" s="623"/>
      <c r="O239" s="623"/>
      <c r="P239" s="623"/>
      <c r="Q239" s="623"/>
      <c r="R239" s="623"/>
      <c r="S239" s="623"/>
      <c r="T239" s="623"/>
      <c r="U239" s="623"/>
      <c r="V239" s="623"/>
      <c r="W239" s="623"/>
      <c r="X239" s="623"/>
      <c r="Y239" s="623"/>
      <c r="Z239" s="623"/>
      <c r="AA239" s="623"/>
      <c r="AB239" s="623"/>
      <c r="AC239" s="623"/>
      <c r="AD239" s="623"/>
      <c r="AE239" s="623"/>
      <c r="AF239" s="79"/>
    </row>
    <row r="240" spans="1:32" ht="12.75" customHeight="1" x14ac:dyDescent="0.25">
      <c r="B240" s="137">
        <f>+B239+0.01</f>
        <v>8.0399999999999991</v>
      </c>
      <c r="C240" s="137"/>
      <c r="D240" s="624" t="s">
        <v>546</v>
      </c>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row>
    <row r="241" spans="2:32" ht="12.75" customHeight="1" x14ac:dyDescent="0.25">
      <c r="B241" s="137"/>
      <c r="C241" s="137"/>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row>
    <row r="242" spans="2:32" ht="14.25" customHeight="1" x14ac:dyDescent="0.25">
      <c r="B242" s="137">
        <f>+B240+0.01</f>
        <v>8.0499999999999989</v>
      </c>
      <c r="C242" s="137"/>
      <c r="D242" s="619" t="s">
        <v>547</v>
      </c>
      <c r="E242" s="619"/>
      <c r="F242" s="619"/>
      <c r="G242" s="619"/>
      <c r="H242" s="619"/>
      <c r="I242" s="619"/>
      <c r="J242" s="619"/>
      <c r="K242" s="619"/>
      <c r="L242" s="619"/>
      <c r="M242" s="619"/>
      <c r="N242" s="619"/>
      <c r="O242" s="619"/>
      <c r="P242" s="619"/>
      <c r="Q242" s="619"/>
      <c r="R242" s="619"/>
      <c r="S242" s="619"/>
      <c r="T242" s="619"/>
      <c r="U242" s="619"/>
      <c r="V242" s="619"/>
      <c r="W242" s="619"/>
      <c r="X242" s="619"/>
      <c r="Y242" s="619"/>
      <c r="Z242" s="619"/>
      <c r="AA242" s="619"/>
      <c r="AB242" s="619"/>
      <c r="AC242" s="619"/>
      <c r="AD242" s="619"/>
      <c r="AE242" s="619"/>
      <c r="AF242" s="619"/>
    </row>
    <row r="243" spans="2:32" ht="14.25" customHeight="1" x14ac:dyDescent="0.25">
      <c r="B243" s="137"/>
      <c r="C243" s="137"/>
      <c r="D243" s="619"/>
      <c r="E243" s="619"/>
      <c r="F243" s="619"/>
      <c r="G243" s="619"/>
      <c r="H243" s="619"/>
      <c r="I243" s="619"/>
      <c r="J243" s="619"/>
      <c r="K243" s="619"/>
      <c r="L243" s="619"/>
      <c r="M243" s="619"/>
      <c r="N243" s="619"/>
      <c r="O243" s="619"/>
      <c r="P243" s="619"/>
      <c r="Q243" s="619"/>
      <c r="R243" s="619"/>
      <c r="S243" s="619"/>
      <c r="T243" s="619"/>
      <c r="U243" s="619"/>
      <c r="V243" s="619"/>
      <c r="W243" s="619"/>
      <c r="X243" s="619"/>
      <c r="Y243" s="619"/>
      <c r="Z243" s="619"/>
      <c r="AA243" s="619"/>
      <c r="AB243" s="619"/>
      <c r="AC243" s="619"/>
      <c r="AD243" s="619"/>
      <c r="AE243" s="619"/>
      <c r="AF243" s="619"/>
    </row>
    <row r="244" spans="2:32" ht="14.25" customHeight="1" x14ac:dyDescent="0.25">
      <c r="B244" s="137"/>
      <c r="C244" s="137"/>
      <c r="D244" s="619"/>
      <c r="E244" s="619"/>
      <c r="F244" s="619"/>
      <c r="G244" s="619"/>
      <c r="H244" s="619"/>
      <c r="I244" s="619"/>
      <c r="J244" s="619"/>
      <c r="K244" s="619"/>
      <c r="L244" s="619"/>
      <c r="M244" s="619"/>
      <c r="N244" s="619"/>
      <c r="O244" s="619"/>
      <c r="P244" s="619"/>
      <c r="Q244" s="619"/>
      <c r="R244" s="619"/>
      <c r="S244" s="619"/>
      <c r="T244" s="619"/>
      <c r="U244" s="619"/>
      <c r="V244" s="619"/>
      <c r="W244" s="619"/>
      <c r="X244" s="619"/>
      <c r="Y244" s="619"/>
      <c r="Z244" s="619"/>
      <c r="AA244" s="619"/>
      <c r="AB244" s="619"/>
      <c r="AC244" s="619"/>
      <c r="AD244" s="619"/>
      <c r="AE244" s="619"/>
      <c r="AF244" s="619"/>
    </row>
    <row r="245" spans="2:32" ht="14.25" customHeight="1" x14ac:dyDescent="0.25">
      <c r="B245" s="137"/>
      <c r="C245" s="137"/>
      <c r="D245" s="619"/>
      <c r="E245" s="619"/>
      <c r="F245" s="619"/>
      <c r="G245" s="619"/>
      <c r="H245" s="619"/>
      <c r="I245" s="619"/>
      <c r="J245" s="619"/>
      <c r="K245" s="619"/>
      <c r="L245" s="619"/>
      <c r="M245" s="619"/>
      <c r="N245" s="619"/>
      <c r="O245" s="619"/>
      <c r="P245" s="619"/>
      <c r="Q245" s="619"/>
      <c r="R245" s="619"/>
      <c r="S245" s="619"/>
      <c r="T245" s="619"/>
      <c r="U245" s="619"/>
      <c r="V245" s="619"/>
      <c r="W245" s="619"/>
      <c r="X245" s="619"/>
      <c r="Y245" s="619"/>
      <c r="Z245" s="619"/>
      <c r="AA245" s="619"/>
      <c r="AB245" s="619"/>
      <c r="AC245" s="619"/>
      <c r="AD245" s="619"/>
      <c r="AE245" s="619"/>
      <c r="AF245" s="619"/>
    </row>
    <row r="246" spans="2:32" ht="14.25" customHeight="1" x14ac:dyDescent="0.25">
      <c r="B246" s="137"/>
      <c r="C246" s="137"/>
      <c r="D246" s="619"/>
      <c r="E246" s="619"/>
      <c r="F246" s="619"/>
      <c r="G246" s="619"/>
      <c r="H246" s="619"/>
      <c r="I246" s="619"/>
      <c r="J246" s="619"/>
      <c r="K246" s="619"/>
      <c r="L246" s="619"/>
      <c r="M246" s="619"/>
      <c r="N246" s="619"/>
      <c r="O246" s="619"/>
      <c r="P246" s="619"/>
      <c r="Q246" s="619"/>
      <c r="R246" s="619"/>
      <c r="S246" s="619"/>
      <c r="T246" s="619"/>
      <c r="U246" s="619"/>
      <c r="V246" s="619"/>
      <c r="W246" s="619"/>
      <c r="X246" s="619"/>
      <c r="Y246" s="619"/>
      <c r="Z246" s="619"/>
      <c r="AA246" s="619"/>
      <c r="AB246" s="619"/>
      <c r="AC246" s="619"/>
      <c r="AD246" s="619"/>
      <c r="AE246" s="619"/>
      <c r="AF246" s="619"/>
    </row>
    <row r="247" spans="2:32" ht="14.25" customHeight="1" x14ac:dyDescent="0.25">
      <c r="B247" s="137"/>
      <c r="C247" s="137"/>
      <c r="D247" s="619"/>
      <c r="E247" s="619"/>
      <c r="F247" s="619"/>
      <c r="G247" s="619"/>
      <c r="H247" s="619"/>
      <c r="I247" s="619"/>
      <c r="J247" s="619"/>
      <c r="K247" s="619"/>
      <c r="L247" s="619"/>
      <c r="M247" s="619"/>
      <c r="N247" s="619"/>
      <c r="O247" s="619"/>
      <c r="P247" s="619"/>
      <c r="Q247" s="619"/>
      <c r="R247" s="619"/>
      <c r="S247" s="619"/>
      <c r="T247" s="619"/>
      <c r="U247" s="619"/>
      <c r="V247" s="619"/>
      <c r="W247" s="619"/>
      <c r="X247" s="619"/>
      <c r="Y247" s="619"/>
      <c r="Z247" s="619"/>
      <c r="AA247" s="619"/>
      <c r="AB247" s="619"/>
      <c r="AC247" s="619"/>
      <c r="AD247" s="619"/>
      <c r="AE247" s="619"/>
      <c r="AF247" s="619"/>
    </row>
    <row r="248" spans="2:32" ht="14.25" customHeight="1" x14ac:dyDescent="0.25">
      <c r="B248" s="137"/>
      <c r="C248" s="137"/>
      <c r="D248" s="619"/>
      <c r="E248" s="619"/>
      <c r="F248" s="619"/>
      <c r="G248" s="619"/>
      <c r="H248" s="619"/>
      <c r="I248" s="619"/>
      <c r="J248" s="619"/>
      <c r="K248" s="619"/>
      <c r="L248" s="619"/>
      <c r="M248" s="619"/>
      <c r="N248" s="619"/>
      <c r="O248" s="619"/>
      <c r="P248" s="619"/>
      <c r="Q248" s="619"/>
      <c r="R248" s="619"/>
      <c r="S248" s="619"/>
      <c r="T248" s="619"/>
      <c r="U248" s="619"/>
      <c r="V248" s="619"/>
      <c r="W248" s="619"/>
      <c r="X248" s="619"/>
      <c r="Y248" s="619"/>
      <c r="Z248" s="619"/>
      <c r="AA248" s="619"/>
      <c r="AB248" s="619"/>
      <c r="AC248" s="619"/>
      <c r="AD248" s="619"/>
      <c r="AE248" s="619"/>
      <c r="AF248" s="619"/>
    </row>
    <row r="249" spans="2:32" ht="12.75" customHeight="1" x14ac:dyDescent="0.25">
      <c r="B249" s="137">
        <f>+B242+0.01</f>
        <v>8.0599999999999987</v>
      </c>
      <c r="C249" s="137"/>
      <c r="D249" s="619" t="s">
        <v>548</v>
      </c>
      <c r="E249" s="619"/>
      <c r="F249" s="619"/>
      <c r="G249" s="619"/>
      <c r="H249" s="619"/>
      <c r="I249" s="619"/>
      <c r="J249" s="619"/>
      <c r="K249" s="619"/>
      <c r="L249" s="619"/>
      <c r="M249" s="619"/>
      <c r="N249" s="619"/>
      <c r="O249" s="619"/>
      <c r="P249" s="619"/>
      <c r="Q249" s="619"/>
      <c r="R249" s="619"/>
      <c r="S249" s="619"/>
      <c r="T249" s="619"/>
      <c r="U249" s="619"/>
      <c r="V249" s="619"/>
      <c r="W249" s="619"/>
      <c r="X249" s="619"/>
      <c r="Y249" s="619"/>
      <c r="Z249" s="619"/>
      <c r="AA249" s="619"/>
      <c r="AB249" s="619"/>
      <c r="AC249" s="619"/>
      <c r="AD249" s="619"/>
      <c r="AE249" s="619"/>
      <c r="AF249" s="619"/>
    </row>
    <row r="250" spans="2:32" ht="12.75" customHeight="1" x14ac:dyDescent="0.25">
      <c r="B250" s="137"/>
      <c r="C250" s="137"/>
      <c r="D250" s="619"/>
      <c r="E250" s="619"/>
      <c r="F250" s="619"/>
      <c r="G250" s="619"/>
      <c r="H250" s="619"/>
      <c r="I250" s="619"/>
      <c r="J250" s="619"/>
      <c r="K250" s="619"/>
      <c r="L250" s="619"/>
      <c r="M250" s="619"/>
      <c r="N250" s="619"/>
      <c r="O250" s="619"/>
      <c r="P250" s="619"/>
      <c r="Q250" s="619"/>
      <c r="R250" s="619"/>
      <c r="S250" s="619"/>
      <c r="T250" s="619"/>
      <c r="U250" s="619"/>
      <c r="V250" s="619"/>
      <c r="W250" s="619"/>
      <c r="X250" s="619"/>
      <c r="Y250" s="619"/>
      <c r="Z250" s="619"/>
      <c r="AA250" s="619"/>
      <c r="AB250" s="619"/>
      <c r="AC250" s="619"/>
      <c r="AD250" s="619"/>
      <c r="AE250" s="619"/>
      <c r="AF250" s="619"/>
    </row>
    <row r="251" spans="2:32" ht="12.75" customHeight="1" x14ac:dyDescent="0.25">
      <c r="B251" s="137"/>
      <c r="C251" s="137"/>
      <c r="D251" s="619"/>
      <c r="E251" s="619"/>
      <c r="F251" s="619"/>
      <c r="G251" s="619"/>
      <c r="H251" s="619"/>
      <c r="I251" s="619"/>
      <c r="J251" s="619"/>
      <c r="K251" s="619"/>
      <c r="L251" s="619"/>
      <c r="M251" s="619"/>
      <c r="N251" s="619"/>
      <c r="O251" s="619"/>
      <c r="P251" s="619"/>
      <c r="Q251" s="619"/>
      <c r="R251" s="619"/>
      <c r="S251" s="619"/>
      <c r="T251" s="619"/>
      <c r="U251" s="619"/>
      <c r="V251" s="619"/>
      <c r="W251" s="619"/>
      <c r="X251" s="619"/>
      <c r="Y251" s="619"/>
      <c r="Z251" s="619"/>
      <c r="AA251" s="619"/>
      <c r="AB251" s="619"/>
      <c r="AC251" s="619"/>
      <c r="AD251" s="619"/>
      <c r="AE251" s="619"/>
      <c r="AF251" s="619"/>
    </row>
    <row r="252" spans="2:32" ht="12.75" customHeight="1" x14ac:dyDescent="0.25">
      <c r="B252" s="137">
        <f>+B249+0.01</f>
        <v>8.0699999999999985</v>
      </c>
      <c r="C252" s="137"/>
      <c r="D252" s="619" t="s">
        <v>549</v>
      </c>
      <c r="E252" s="619"/>
      <c r="F252" s="619"/>
      <c r="G252" s="619"/>
      <c r="H252" s="619"/>
      <c r="I252" s="619"/>
      <c r="J252" s="619"/>
      <c r="K252" s="619"/>
      <c r="L252" s="619"/>
      <c r="M252" s="619"/>
      <c r="N252" s="619"/>
      <c r="O252" s="619"/>
      <c r="P252" s="619"/>
      <c r="Q252" s="619"/>
      <c r="R252" s="619"/>
      <c r="S252" s="619"/>
      <c r="T252" s="619"/>
      <c r="U252" s="619"/>
      <c r="V252" s="619"/>
      <c r="W252" s="619"/>
      <c r="X252" s="619"/>
      <c r="Y252" s="619"/>
      <c r="Z252" s="619"/>
      <c r="AA252" s="619"/>
      <c r="AB252" s="619"/>
      <c r="AC252" s="619"/>
      <c r="AD252" s="619"/>
      <c r="AE252" s="619"/>
      <c r="AF252" s="619"/>
    </row>
    <row r="253" spans="2:32" ht="12.75" customHeight="1" x14ac:dyDescent="0.25">
      <c r="B253" s="137"/>
      <c r="C253" s="137"/>
      <c r="D253" s="619"/>
      <c r="E253" s="619"/>
      <c r="F253" s="619"/>
      <c r="G253" s="619"/>
      <c r="H253" s="619"/>
      <c r="I253" s="619"/>
      <c r="J253" s="619"/>
      <c r="K253" s="619"/>
      <c r="L253" s="619"/>
      <c r="M253" s="619"/>
      <c r="N253" s="619"/>
      <c r="O253" s="619"/>
      <c r="P253" s="619"/>
      <c r="Q253" s="619"/>
      <c r="R253" s="619"/>
      <c r="S253" s="619"/>
      <c r="T253" s="619"/>
      <c r="U253" s="619"/>
      <c r="V253" s="619"/>
      <c r="W253" s="619"/>
      <c r="X253" s="619"/>
      <c r="Y253" s="619"/>
      <c r="Z253" s="619"/>
      <c r="AA253" s="619"/>
      <c r="AB253" s="619"/>
      <c r="AC253" s="619"/>
      <c r="AD253" s="619"/>
      <c r="AE253" s="619"/>
      <c r="AF253" s="619"/>
    </row>
    <row r="254" spans="2:32" ht="12.75" customHeight="1" x14ac:dyDescent="0.25">
      <c r="B254" s="137"/>
      <c r="C254" s="137"/>
      <c r="D254" s="619"/>
      <c r="E254" s="619"/>
      <c r="F254" s="619"/>
      <c r="G254" s="619"/>
      <c r="H254" s="619"/>
      <c r="I254" s="619"/>
      <c r="J254" s="619"/>
      <c r="K254" s="619"/>
      <c r="L254" s="619"/>
      <c r="M254" s="619"/>
      <c r="N254" s="619"/>
      <c r="O254" s="619"/>
      <c r="P254" s="619"/>
      <c r="Q254" s="619"/>
      <c r="R254" s="619"/>
      <c r="S254" s="619"/>
      <c r="T254" s="619"/>
      <c r="U254" s="619"/>
      <c r="V254" s="619"/>
      <c r="W254" s="619"/>
      <c r="X254" s="619"/>
      <c r="Y254" s="619"/>
      <c r="Z254" s="619"/>
      <c r="AA254" s="619"/>
      <c r="AB254" s="619"/>
      <c r="AC254" s="619"/>
      <c r="AD254" s="619"/>
      <c r="AE254" s="619"/>
      <c r="AF254" s="619"/>
    </row>
    <row r="255" spans="2:32" x14ac:dyDescent="0.25">
      <c r="B255" s="137">
        <f>+B252+0.01</f>
        <v>8.0799999999999983</v>
      </c>
      <c r="C255" s="137"/>
      <c r="D255" s="619" t="s">
        <v>550</v>
      </c>
      <c r="E255" s="619"/>
      <c r="F255" s="619"/>
      <c r="G255" s="619"/>
      <c r="H255" s="619"/>
      <c r="I255" s="619"/>
      <c r="J255" s="619"/>
      <c r="K255" s="619"/>
      <c r="L255" s="619"/>
      <c r="M255" s="619"/>
      <c r="N255" s="619"/>
      <c r="O255" s="619"/>
      <c r="P255" s="619"/>
      <c r="Q255" s="619"/>
      <c r="R255" s="619"/>
      <c r="S255" s="619"/>
      <c r="T255" s="619"/>
      <c r="U255" s="619"/>
      <c r="V255" s="619"/>
      <c r="W255" s="619"/>
      <c r="X255" s="619"/>
      <c r="Y255" s="619"/>
      <c r="Z255" s="619"/>
      <c r="AA255" s="619"/>
      <c r="AB255" s="619"/>
      <c r="AC255" s="619"/>
      <c r="AD255" s="619"/>
      <c r="AE255" s="619"/>
      <c r="AF255" s="619"/>
    </row>
    <row r="256" spans="2:32" x14ac:dyDescent="0.25">
      <c r="B256" s="137"/>
      <c r="C256" s="137"/>
      <c r="D256" s="619"/>
      <c r="E256" s="619"/>
      <c r="F256" s="619"/>
      <c r="G256" s="619"/>
      <c r="H256" s="619"/>
      <c r="I256" s="619"/>
      <c r="J256" s="619"/>
      <c r="K256" s="619"/>
      <c r="L256" s="619"/>
      <c r="M256" s="619"/>
      <c r="N256" s="619"/>
      <c r="O256" s="619"/>
      <c r="P256" s="619"/>
      <c r="Q256" s="619"/>
      <c r="R256" s="619"/>
      <c r="S256" s="619"/>
      <c r="T256" s="619"/>
      <c r="U256" s="619"/>
      <c r="V256" s="619"/>
      <c r="W256" s="619"/>
      <c r="X256" s="619"/>
      <c r="Y256" s="619"/>
      <c r="Z256" s="619"/>
      <c r="AA256" s="619"/>
      <c r="AB256" s="619"/>
      <c r="AC256" s="619"/>
      <c r="AD256" s="619"/>
      <c r="AE256" s="619"/>
      <c r="AF256" s="619"/>
    </row>
    <row r="257" spans="1:32" ht="3.75" customHeight="1" x14ac:dyDescent="0.25"/>
    <row r="258" spans="1:32" x14ac:dyDescent="0.25">
      <c r="A258" s="58">
        <f>+A235+1</f>
        <v>9</v>
      </c>
      <c r="B258" s="170" t="s">
        <v>553</v>
      </c>
      <c r="C258" s="170"/>
      <c r="D258" s="170"/>
      <c r="E258" s="170"/>
      <c r="F258" s="170"/>
      <c r="G258" s="170"/>
      <c r="H258" s="170"/>
      <c r="I258" s="170"/>
      <c r="J258" s="170"/>
      <c r="K258" s="170"/>
      <c r="L258" s="170"/>
      <c r="M258" s="170"/>
      <c r="N258" s="170"/>
      <c r="O258" s="170"/>
      <c r="P258" s="170"/>
      <c r="Q258" s="1"/>
    </row>
    <row r="259" spans="1:32" ht="15" customHeight="1" x14ac:dyDescent="0.25">
      <c r="B259" s="259" t="s">
        <v>554</v>
      </c>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row>
    <row r="260" spans="1:32" ht="3.75" customHeight="1" x14ac:dyDescent="0.25"/>
    <row r="261" spans="1:32" x14ac:dyDescent="0.25">
      <c r="A261" s="21">
        <f>+A258+1</f>
        <v>10</v>
      </c>
      <c r="B261" s="128" t="s">
        <v>555</v>
      </c>
      <c r="C261" s="128"/>
      <c r="D261" s="128"/>
      <c r="E261" s="128"/>
      <c r="F261" s="128"/>
      <c r="G261" s="128"/>
      <c r="H261" s="128"/>
      <c r="I261" s="128"/>
      <c r="J261" s="128"/>
      <c r="K261" s="128"/>
      <c r="L261" s="128"/>
      <c r="M261" s="128"/>
      <c r="N261" s="128"/>
      <c r="O261" s="128"/>
      <c r="P261" s="128"/>
    </row>
    <row r="262" spans="1:32" x14ac:dyDescent="0.25">
      <c r="B262" s="259" t="s">
        <v>556</v>
      </c>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row>
    <row r="264" spans="1:32" x14ac:dyDescent="0.25">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c r="AA264" s="272"/>
      <c r="AB264" s="272"/>
      <c r="AC264" s="272"/>
    </row>
    <row r="265" spans="1:32" x14ac:dyDescent="0.25">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c r="AA265" s="272"/>
      <c r="AB265" s="272"/>
      <c r="AC265" s="272"/>
    </row>
    <row r="266" spans="1:32" x14ac:dyDescent="0.25">
      <c r="D266" s="272"/>
      <c r="E266" s="272"/>
      <c r="F266" s="272"/>
      <c r="G266" s="272"/>
      <c r="H266" s="272"/>
      <c r="I266" s="272"/>
      <c r="J266" s="272"/>
      <c r="K266" s="272"/>
      <c r="L266" s="272"/>
      <c r="M266" s="272"/>
      <c r="N266" s="272"/>
      <c r="O266" s="272"/>
      <c r="P266" s="272"/>
      <c r="Q266" s="272"/>
      <c r="R266" s="272"/>
      <c r="S266" s="272"/>
      <c r="T266" s="272"/>
      <c r="U266" s="272"/>
      <c r="V266" s="272"/>
      <c r="W266" s="272"/>
      <c r="X266" s="272"/>
      <c r="Y266" s="272"/>
      <c r="Z266" s="272"/>
      <c r="AA266" s="272"/>
      <c r="AB266" s="272"/>
      <c r="AC266" s="272"/>
    </row>
    <row r="267" spans="1:32" ht="7.5" customHeight="1" x14ac:dyDescent="0.25">
      <c r="D267" s="237" t="s">
        <v>291</v>
      </c>
      <c r="E267" s="237"/>
      <c r="F267" s="237"/>
      <c r="G267" s="237"/>
      <c r="H267" s="237"/>
      <c r="I267" s="237"/>
      <c r="J267" s="237"/>
      <c r="K267" s="237"/>
      <c r="L267" s="237" t="s">
        <v>4</v>
      </c>
      <c r="M267" s="237"/>
      <c r="N267" s="237"/>
      <c r="O267" s="237"/>
      <c r="P267" s="237"/>
      <c r="Q267" s="237"/>
      <c r="R267" s="237"/>
      <c r="S267" s="237"/>
      <c r="T267" s="237"/>
      <c r="U267" s="237" t="s">
        <v>379</v>
      </c>
      <c r="V267" s="237"/>
      <c r="W267" s="237"/>
      <c r="X267" s="237"/>
      <c r="Y267" s="237"/>
      <c r="Z267" s="237"/>
      <c r="AA267" s="237"/>
      <c r="AB267" s="237"/>
      <c r="AC267" s="237"/>
    </row>
    <row r="269" spans="1:32" ht="16.5" customHeight="1" x14ac:dyDescent="0.25">
      <c r="A269" s="118" t="s">
        <v>726</v>
      </c>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row>
    <row r="270" spans="1:32" x14ac:dyDescent="0.25">
      <c r="E270" s="235" t="s">
        <v>602</v>
      </c>
      <c r="F270" s="235"/>
      <c r="G270" s="235"/>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row>
    <row r="271" spans="1:32" ht="4.5" customHeight="1" x14ac:dyDescent="0.25"/>
    <row r="272" spans="1:32" ht="14.25" customHeight="1" x14ac:dyDescent="0.25">
      <c r="A272" s="601" t="s">
        <v>516</v>
      </c>
      <c r="B272" s="601"/>
      <c r="C272" s="601"/>
      <c r="D272" s="601"/>
      <c r="E272" s="601"/>
      <c r="F272" s="601"/>
      <c r="G272" s="601"/>
      <c r="H272" s="601"/>
      <c r="I272" s="601"/>
      <c r="J272" s="601"/>
    </row>
    <row r="273" spans="1:32" ht="3.75" customHeight="1" x14ac:dyDescent="0.25"/>
    <row r="274" spans="1:32" ht="12" customHeight="1" x14ac:dyDescent="0.25">
      <c r="A274" s="77">
        <v>1</v>
      </c>
      <c r="B274" s="441" t="s">
        <v>722</v>
      </c>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row>
    <row r="275" spans="1:32" s="22" customFormat="1" ht="12" customHeight="1" x14ac:dyDescent="0.25">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row>
    <row r="276" spans="1:32" s="22" customFormat="1" ht="12" customHeight="1" x14ac:dyDescent="0.25">
      <c r="B276" s="441"/>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row>
    <row r="277" spans="1:32" s="22" customFormat="1" ht="12" customHeight="1" x14ac:dyDescent="0.25">
      <c r="B277" s="441"/>
      <c r="C277" s="441"/>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c r="AA277" s="441"/>
      <c r="AB277" s="441"/>
      <c r="AC277" s="441"/>
      <c r="AD277" s="441"/>
      <c r="AE277" s="441"/>
      <c r="AF277" s="441"/>
    </row>
    <row r="278" spans="1:32" s="22" customFormat="1" ht="12" customHeight="1" x14ac:dyDescent="0.25">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row>
    <row r="279" spans="1:32" s="22" customFormat="1" ht="12" customHeight="1" x14ac:dyDescent="0.25">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row>
    <row r="280" spans="1:32" s="22" customFormat="1" ht="12" customHeight="1" x14ac:dyDescent="0.25">
      <c r="B280" s="441"/>
      <c r="C280" s="441"/>
      <c r="D280" s="441"/>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c r="AA280" s="441"/>
      <c r="AB280" s="441"/>
      <c r="AC280" s="441"/>
      <c r="AD280" s="441"/>
      <c r="AE280" s="441"/>
      <c r="AF280" s="441"/>
    </row>
    <row r="281" spans="1:32" ht="3.75" customHeight="1" x14ac:dyDescent="0.25"/>
    <row r="282" spans="1:32" ht="20.25" customHeight="1" x14ac:dyDescent="0.25">
      <c r="A282" s="78">
        <f>+A274+1</f>
        <v>2</v>
      </c>
      <c r="B282" s="441" t="s">
        <v>723</v>
      </c>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row>
    <row r="283" spans="1:32" ht="16.5" customHeight="1" x14ac:dyDescent="0.25">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row>
    <row r="284" spans="1:32" ht="18" customHeight="1" x14ac:dyDescent="0.25">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row>
    <row r="285" spans="1:32" ht="3.75" customHeight="1" x14ac:dyDescent="0.25"/>
    <row r="286" spans="1:32" ht="12.75" customHeight="1" x14ac:dyDescent="0.25">
      <c r="A286" s="21">
        <v>3</v>
      </c>
      <c r="B286" s="602" t="s">
        <v>517</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row>
    <row r="287" spans="1:32" ht="3.75" customHeight="1" x14ac:dyDescent="0.25"/>
    <row r="288" spans="1:32" ht="14.25" customHeight="1" x14ac:dyDescent="0.25">
      <c r="D288" s="440" t="s">
        <v>518</v>
      </c>
      <c r="E288" s="440"/>
      <c r="F288" s="440"/>
      <c r="G288" s="440"/>
      <c r="H288" s="440"/>
      <c r="I288" s="440"/>
      <c r="J288" s="440"/>
      <c r="K288" s="440"/>
      <c r="L288" s="440"/>
      <c r="M288" s="440"/>
      <c r="N288" s="440"/>
      <c r="O288" s="440"/>
      <c r="P288" s="440"/>
      <c r="Q288" s="440"/>
      <c r="R288" s="440"/>
      <c r="S288" s="440"/>
      <c r="T288" s="440"/>
      <c r="U288" s="440"/>
      <c r="V288" s="440"/>
      <c r="W288" s="440"/>
      <c r="X288" s="440"/>
      <c r="Y288" s="440"/>
      <c r="Z288" s="440"/>
      <c r="AA288" s="440"/>
      <c r="AB288" s="440"/>
      <c r="AC288" s="440"/>
    </row>
    <row r="289" spans="1:32" ht="3.75" customHeight="1" x14ac:dyDescent="0.25"/>
    <row r="290" spans="1:32" ht="11.25" customHeight="1" x14ac:dyDescent="0.25">
      <c r="B290" s="441" t="s">
        <v>519</v>
      </c>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row>
    <row r="291" spans="1:32" ht="10.5" customHeight="1" x14ac:dyDescent="0.25">
      <c r="B291" s="441"/>
      <c r="C291" s="441"/>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row>
    <row r="292" spans="1:32" ht="12.75" customHeight="1" x14ac:dyDescent="0.25">
      <c r="B292" s="441"/>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row>
    <row r="293" spans="1:32" ht="12.75" customHeight="1" x14ac:dyDescent="0.25">
      <c r="B293" s="441"/>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row>
    <row r="294" spans="1:32" ht="3.75" customHeight="1" x14ac:dyDescent="0.25"/>
    <row r="295" spans="1:32" ht="13.5" customHeight="1" x14ac:dyDescent="0.25">
      <c r="A295" s="58">
        <v>1</v>
      </c>
      <c r="B295" s="212" t="s">
        <v>520</v>
      </c>
      <c r="C295" s="212"/>
      <c r="D295" s="212"/>
      <c r="E295" s="212"/>
      <c r="F295" s="212"/>
      <c r="G295" s="212"/>
      <c r="H295" s="212"/>
    </row>
    <row r="296" spans="1:32" x14ac:dyDescent="0.25">
      <c r="B296" s="442" t="s">
        <v>521</v>
      </c>
      <c r="C296" s="442"/>
      <c r="D296" s="443"/>
      <c r="E296" s="443"/>
      <c r="F296" s="443"/>
      <c r="G296" s="443"/>
      <c r="H296" s="443"/>
      <c r="I296" s="443"/>
      <c r="J296" s="443"/>
      <c r="K296" s="443"/>
    </row>
    <row r="297" spans="1:32" ht="12.75" customHeight="1" x14ac:dyDescent="0.25">
      <c r="B297" s="445">
        <f>+A295+0.01</f>
        <v>1.01</v>
      </c>
      <c r="C297" s="445"/>
      <c r="D297" s="446" t="s">
        <v>522</v>
      </c>
      <c r="E297" s="446"/>
      <c r="F297" s="446"/>
      <c r="G297" s="446"/>
      <c r="H297" s="446"/>
      <c r="I297" s="446"/>
      <c r="J297" s="446"/>
      <c r="K297" s="446"/>
      <c r="L297" s="446"/>
      <c r="M297" s="446"/>
      <c r="N297" s="446"/>
      <c r="O297" s="446"/>
      <c r="P297" s="446"/>
      <c r="Q297" s="446"/>
      <c r="R297" s="446"/>
      <c r="S297" s="446"/>
      <c r="T297" s="82"/>
      <c r="U297" s="82"/>
      <c r="V297" s="82"/>
      <c r="W297" s="82"/>
      <c r="X297" s="82"/>
      <c r="Y297" s="82"/>
      <c r="Z297" s="82"/>
      <c r="AA297" s="82"/>
      <c r="AB297" s="82"/>
    </row>
    <row r="298" spans="1:32" ht="12.75" customHeight="1" x14ac:dyDescent="0.25">
      <c r="B298" s="445">
        <f>+B297+0.01</f>
        <v>1.02</v>
      </c>
      <c r="C298" s="445"/>
      <c r="D298" s="444" t="s">
        <v>523</v>
      </c>
      <c r="E298" s="444"/>
      <c r="F298" s="444"/>
      <c r="G298" s="444"/>
      <c r="H298" s="444"/>
      <c r="I298" s="444"/>
      <c r="J298" s="444"/>
      <c r="K298" s="444"/>
      <c r="L298" s="444"/>
      <c r="M298" s="444"/>
      <c r="N298" s="444"/>
      <c r="O298" s="444"/>
      <c r="P298" s="444"/>
      <c r="Q298" s="444"/>
      <c r="R298" s="444"/>
      <c r="S298" s="444"/>
      <c r="T298" s="82"/>
      <c r="U298" s="82"/>
      <c r="V298" s="82"/>
      <c r="W298" s="82"/>
      <c r="X298" s="82"/>
      <c r="Y298" s="82"/>
      <c r="Z298" s="82"/>
      <c r="AA298" s="82"/>
      <c r="AB298" s="82"/>
    </row>
    <row r="299" spans="1:32" ht="12.75" customHeight="1" x14ac:dyDescent="0.25">
      <c r="B299" s="445">
        <f>+B298+0.01</f>
        <v>1.03</v>
      </c>
      <c r="C299" s="445"/>
      <c r="D299" s="446" t="s">
        <v>524</v>
      </c>
      <c r="E299" s="446"/>
      <c r="F299" s="446"/>
      <c r="G299" s="446"/>
      <c r="H299" s="446"/>
      <c r="I299" s="446"/>
      <c r="J299" s="446"/>
      <c r="K299" s="446"/>
      <c r="L299" s="446"/>
      <c r="M299" s="446"/>
      <c r="N299" s="446"/>
      <c r="O299" s="446"/>
      <c r="P299" s="446"/>
      <c r="Q299" s="446"/>
      <c r="R299" s="446"/>
      <c r="S299" s="446"/>
      <c r="T299" s="446"/>
      <c r="U299" s="446"/>
      <c r="V299" s="446"/>
      <c r="W299" s="446"/>
      <c r="X299" s="446"/>
      <c r="Y299" s="446"/>
      <c r="Z299" s="446"/>
      <c r="AA299" s="446"/>
      <c r="AB299" s="446"/>
    </row>
    <row r="300" spans="1:32" ht="3.75" customHeight="1" x14ac:dyDescent="0.25"/>
    <row r="301" spans="1:32" ht="13.5" customHeight="1" x14ac:dyDescent="0.25">
      <c r="A301" s="58">
        <f>+A295+1</f>
        <v>2</v>
      </c>
      <c r="B301" s="212" t="s">
        <v>525</v>
      </c>
      <c r="C301" s="212"/>
      <c r="D301" s="212"/>
      <c r="E301" s="212"/>
      <c r="F301" s="212"/>
      <c r="G301" s="212"/>
      <c r="H301" s="212"/>
      <c r="I301" s="212"/>
      <c r="J301" s="212"/>
    </row>
    <row r="302" spans="1:32" ht="13.5" customHeight="1" x14ac:dyDescent="0.25">
      <c r="B302" s="447" t="s">
        <v>682</v>
      </c>
      <c r="C302" s="447"/>
      <c r="D302" s="447"/>
      <c r="E302" s="447"/>
      <c r="F302" s="447"/>
      <c r="G302" s="447"/>
      <c r="H302" s="447"/>
      <c r="I302" s="447"/>
      <c r="J302" s="447"/>
      <c r="K302" s="447"/>
      <c r="L302" s="447"/>
      <c r="M302" s="447"/>
      <c r="N302" s="447"/>
      <c r="O302" s="447"/>
      <c r="P302" s="447"/>
      <c r="Q302" s="447"/>
      <c r="R302" s="447"/>
      <c r="S302" s="447"/>
      <c r="T302" s="447"/>
      <c r="U302" s="447"/>
      <c r="V302" s="447"/>
      <c r="W302" s="447"/>
      <c r="X302" s="447"/>
      <c r="Y302" s="447"/>
      <c r="Z302" s="447"/>
      <c r="AA302" s="447"/>
      <c r="AB302" s="447"/>
      <c r="AC302" s="447"/>
      <c r="AD302" s="447"/>
      <c r="AE302" s="447"/>
      <c r="AF302" s="447"/>
    </row>
    <row r="303" spans="1:32" ht="13.5" customHeight="1" thickBot="1" x14ac:dyDescent="0.3">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row>
    <row r="304" spans="1:32" ht="13.5" customHeight="1" x14ac:dyDescent="0.25">
      <c r="B304" s="603">
        <f>+A301+0.01</f>
        <v>2.0099999999999998</v>
      </c>
      <c r="C304" s="604"/>
      <c r="D304" s="490" t="s">
        <v>724</v>
      </c>
      <c r="E304" s="490"/>
      <c r="F304" s="490"/>
      <c r="G304" s="490"/>
      <c r="H304" s="490"/>
      <c r="I304" s="490"/>
      <c r="J304" s="490"/>
      <c r="K304" s="490"/>
      <c r="L304" s="490"/>
      <c r="M304" s="490"/>
      <c r="N304" s="490"/>
      <c r="O304" s="490"/>
      <c r="P304" s="490"/>
      <c r="Q304" s="490"/>
      <c r="R304" s="490"/>
      <c r="S304" s="490"/>
      <c r="T304" s="490"/>
      <c r="U304" s="490"/>
      <c r="V304" s="490"/>
      <c r="W304" s="490"/>
      <c r="X304" s="490"/>
      <c r="Y304" s="490"/>
      <c r="Z304" s="490"/>
      <c r="AA304" s="490"/>
      <c r="AB304" s="490"/>
      <c r="AC304" s="490"/>
      <c r="AD304" s="490"/>
      <c r="AE304" s="490"/>
      <c r="AF304" s="607"/>
    </row>
    <row r="305" spans="1:32" ht="13.5" customHeight="1" thickBot="1" x14ac:dyDescent="0.3">
      <c r="B305" s="605"/>
      <c r="C305" s="606"/>
      <c r="D305" s="493"/>
      <c r="E305" s="493"/>
      <c r="F305" s="493"/>
      <c r="G305" s="493"/>
      <c r="H305" s="493"/>
      <c r="I305" s="493"/>
      <c r="J305" s="493"/>
      <c r="K305" s="493"/>
      <c r="L305" s="493"/>
      <c r="M305" s="493"/>
      <c r="N305" s="493"/>
      <c r="O305" s="493"/>
      <c r="P305" s="493"/>
      <c r="Q305" s="493"/>
      <c r="R305" s="493"/>
      <c r="S305" s="493"/>
      <c r="T305" s="493"/>
      <c r="U305" s="493"/>
      <c r="V305" s="493"/>
      <c r="W305" s="493"/>
      <c r="X305" s="493"/>
      <c r="Y305" s="493"/>
      <c r="Z305" s="493"/>
      <c r="AA305" s="493"/>
      <c r="AB305" s="493"/>
      <c r="AC305" s="493"/>
      <c r="AD305" s="493"/>
      <c r="AE305" s="493"/>
      <c r="AF305" s="608"/>
    </row>
    <row r="306" spans="1:32" ht="13.5" customHeight="1" x14ac:dyDescent="0.25">
      <c r="B306" s="603">
        <f>+B304+0.01</f>
        <v>2.0199999999999996</v>
      </c>
      <c r="C306" s="604"/>
      <c r="D306" s="490" t="s">
        <v>725</v>
      </c>
      <c r="E306" s="490"/>
      <c r="F306" s="490"/>
      <c r="G306" s="490"/>
      <c r="H306" s="490"/>
      <c r="I306" s="490"/>
      <c r="J306" s="490"/>
      <c r="K306" s="490"/>
      <c r="L306" s="490"/>
      <c r="M306" s="490"/>
      <c r="N306" s="490"/>
      <c r="O306" s="490"/>
      <c r="P306" s="490"/>
      <c r="Q306" s="490"/>
      <c r="R306" s="490"/>
      <c r="S306" s="490"/>
      <c r="T306" s="490"/>
      <c r="U306" s="490"/>
      <c r="V306" s="490"/>
      <c r="W306" s="490"/>
      <c r="X306" s="490"/>
      <c r="Y306" s="490"/>
      <c r="Z306" s="490"/>
      <c r="AA306" s="490"/>
      <c r="AB306" s="490"/>
      <c r="AC306" s="490"/>
      <c r="AD306" s="490"/>
      <c r="AE306" s="490"/>
      <c r="AF306" s="607"/>
    </row>
    <row r="307" spans="1:32" ht="13.5" customHeight="1" x14ac:dyDescent="0.25">
      <c r="B307" s="609"/>
      <c r="C307" s="336"/>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610"/>
    </row>
    <row r="308" spans="1:32" ht="13.5" customHeight="1" x14ac:dyDescent="0.25">
      <c r="B308" s="609"/>
      <c r="C308" s="336"/>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610"/>
    </row>
    <row r="309" spans="1:32" ht="13.5" customHeight="1" x14ac:dyDescent="0.25">
      <c r="B309" s="609"/>
      <c r="C309" s="336"/>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610"/>
    </row>
    <row r="310" spans="1:32" ht="13.5" customHeight="1" x14ac:dyDescent="0.25">
      <c r="B310" s="609"/>
      <c r="C310" s="336"/>
      <c r="D310" s="441"/>
      <c r="E310" s="441"/>
      <c r="F310" s="441"/>
      <c r="G310" s="441"/>
      <c r="H310" s="441"/>
      <c r="I310" s="441"/>
      <c r="J310" s="441"/>
      <c r="K310" s="441"/>
      <c r="L310" s="441"/>
      <c r="M310" s="441"/>
      <c r="N310" s="441"/>
      <c r="O310" s="441"/>
      <c r="P310" s="441"/>
      <c r="Q310" s="441"/>
      <c r="R310" s="441"/>
      <c r="S310" s="441"/>
      <c r="T310" s="441"/>
      <c r="U310" s="441"/>
      <c r="V310" s="441"/>
      <c r="W310" s="441"/>
      <c r="X310" s="441"/>
      <c r="Y310" s="441"/>
      <c r="Z310" s="441"/>
      <c r="AA310" s="441"/>
      <c r="AB310" s="441"/>
      <c r="AC310" s="441"/>
      <c r="AD310" s="441"/>
      <c r="AE310" s="441"/>
      <c r="AF310" s="610"/>
    </row>
    <row r="311" spans="1:32" ht="11.25" customHeight="1" x14ac:dyDescent="0.25">
      <c r="B311" s="609"/>
      <c r="C311" s="336"/>
      <c r="D311" s="441"/>
      <c r="E311" s="441"/>
      <c r="F311" s="441"/>
      <c r="G311" s="441"/>
      <c r="H311" s="441"/>
      <c r="I311" s="441"/>
      <c r="J311" s="441"/>
      <c r="K311" s="441"/>
      <c r="L311" s="441"/>
      <c r="M311" s="441"/>
      <c r="N311" s="441"/>
      <c r="O311" s="441"/>
      <c r="P311" s="441"/>
      <c r="Q311" s="441"/>
      <c r="R311" s="441"/>
      <c r="S311" s="441"/>
      <c r="T311" s="441"/>
      <c r="U311" s="441"/>
      <c r="V311" s="441"/>
      <c r="W311" s="441"/>
      <c r="X311" s="441"/>
      <c r="Y311" s="441"/>
      <c r="Z311" s="441"/>
      <c r="AA311" s="441"/>
      <c r="AB311" s="441"/>
      <c r="AC311" s="441"/>
      <c r="AD311" s="441"/>
      <c r="AE311" s="441"/>
      <c r="AF311" s="610"/>
    </row>
    <row r="312" spans="1:32" ht="3.75" customHeight="1" x14ac:dyDescent="0.25"/>
    <row r="313" spans="1:32" ht="13.5" customHeight="1" thickBot="1" x14ac:dyDescent="0.3">
      <c r="A313" s="58">
        <f>+A301+1</f>
        <v>3</v>
      </c>
      <c r="B313" s="212" t="s">
        <v>526</v>
      </c>
      <c r="C313" s="212"/>
      <c r="D313" s="212"/>
      <c r="E313" s="212"/>
      <c r="F313" s="212"/>
      <c r="G313" s="212"/>
      <c r="H313" s="212"/>
      <c r="I313" s="212"/>
      <c r="J313" s="212"/>
      <c r="K313" s="212"/>
      <c r="L313" s="212"/>
      <c r="M313" s="212"/>
      <c r="N313" s="212"/>
      <c r="O313" s="212"/>
      <c r="P313" s="212"/>
    </row>
    <row r="314" spans="1:32" ht="11.25" customHeight="1" x14ac:dyDescent="0.25">
      <c r="B314" s="611">
        <f>+A313+0.01</f>
        <v>3.01</v>
      </c>
      <c r="C314" s="612"/>
      <c r="D314" s="615" t="s">
        <v>527</v>
      </c>
      <c r="E314" s="615"/>
      <c r="F314" s="615"/>
      <c r="G314" s="615"/>
      <c r="H314" s="615"/>
      <c r="I314" s="490" t="s">
        <v>528</v>
      </c>
      <c r="J314" s="490"/>
      <c r="K314" s="490"/>
      <c r="L314" s="490"/>
      <c r="M314" s="490"/>
      <c r="N314" s="490"/>
      <c r="O314" s="490"/>
      <c r="P314" s="490"/>
      <c r="Q314" s="490"/>
      <c r="R314" s="490"/>
      <c r="S314" s="490"/>
      <c r="T314" s="490"/>
      <c r="U314" s="607"/>
      <c r="V314" s="80"/>
    </row>
    <row r="315" spans="1:32" ht="11.25" customHeight="1" x14ac:dyDescent="0.25">
      <c r="B315" s="613"/>
      <c r="C315" s="194"/>
      <c r="D315" s="616"/>
      <c r="E315" s="616"/>
      <c r="F315" s="616"/>
      <c r="G315" s="616"/>
      <c r="H315" s="616"/>
      <c r="I315" s="441" t="s">
        <v>529</v>
      </c>
      <c r="J315" s="441"/>
      <c r="K315" s="441"/>
      <c r="L315" s="441"/>
      <c r="M315" s="441"/>
      <c r="N315" s="441"/>
      <c r="O315" s="441"/>
      <c r="P315" s="441"/>
      <c r="Q315" s="441"/>
      <c r="R315" s="441"/>
      <c r="S315" s="441"/>
      <c r="T315" s="441"/>
      <c r="U315" s="610"/>
    </row>
    <row r="316" spans="1:32" ht="11.25" customHeight="1" thickBot="1" x14ac:dyDescent="0.3">
      <c r="B316" s="614"/>
      <c r="C316" s="518"/>
      <c r="D316" s="617"/>
      <c r="E316" s="617"/>
      <c r="F316" s="617"/>
      <c r="G316" s="617"/>
      <c r="H316" s="617"/>
      <c r="I316" s="493" t="s">
        <v>530</v>
      </c>
      <c r="J316" s="493"/>
      <c r="K316" s="493"/>
      <c r="L316" s="493"/>
      <c r="M316" s="493"/>
      <c r="N316" s="493"/>
      <c r="O316" s="493"/>
      <c r="P316" s="493"/>
      <c r="Q316" s="493"/>
      <c r="R316" s="493"/>
      <c r="S316" s="493"/>
      <c r="T316" s="493"/>
      <c r="U316" s="608"/>
    </row>
    <row r="317" spans="1:32" ht="11.25" customHeight="1" x14ac:dyDescent="0.25">
      <c r="B317" s="611">
        <f>+B314+0.01</f>
        <v>3.0199999999999996</v>
      </c>
      <c r="C317" s="612"/>
      <c r="D317" s="615" t="s">
        <v>557</v>
      </c>
      <c r="E317" s="615"/>
      <c r="F317" s="615"/>
      <c r="G317" s="615"/>
      <c r="H317" s="615"/>
      <c r="I317" s="490" t="s">
        <v>531</v>
      </c>
      <c r="J317" s="490"/>
      <c r="K317" s="490"/>
      <c r="L317" s="490"/>
      <c r="M317" s="490"/>
      <c r="N317" s="490"/>
      <c r="O317" s="490"/>
      <c r="P317" s="490"/>
      <c r="Q317" s="490"/>
      <c r="R317" s="490"/>
      <c r="S317" s="490"/>
      <c r="T317" s="490"/>
      <c r="U317" s="607"/>
    </row>
    <row r="318" spans="1:32" ht="11.25" customHeight="1" thickBot="1" x14ac:dyDescent="0.3">
      <c r="B318" s="614"/>
      <c r="C318" s="518"/>
      <c r="D318" s="617"/>
      <c r="E318" s="617"/>
      <c r="F318" s="617"/>
      <c r="G318" s="617"/>
      <c r="H318" s="617"/>
      <c r="I318" s="493" t="s">
        <v>532</v>
      </c>
      <c r="J318" s="493"/>
      <c r="K318" s="493"/>
      <c r="L318" s="493"/>
      <c r="M318" s="493"/>
      <c r="N318" s="493"/>
      <c r="O318" s="493"/>
      <c r="P318" s="493"/>
      <c r="Q318" s="493"/>
      <c r="R318" s="493"/>
      <c r="S318" s="493"/>
      <c r="T318" s="493"/>
      <c r="U318" s="608"/>
    </row>
    <row r="319" spans="1:32" ht="3.75" customHeight="1" x14ac:dyDescent="0.25"/>
    <row r="320" spans="1:32" ht="13.5" customHeight="1" x14ac:dyDescent="0.25">
      <c r="A320" s="58">
        <f>+A313+1</f>
        <v>4</v>
      </c>
      <c r="B320" s="212" t="s">
        <v>533</v>
      </c>
      <c r="C320" s="212"/>
      <c r="D320" s="212"/>
      <c r="E320" s="212"/>
      <c r="F320" s="212"/>
      <c r="G320" s="212"/>
      <c r="H320" s="212"/>
      <c r="I320" s="212"/>
      <c r="J320" s="212"/>
      <c r="K320" s="212"/>
      <c r="L320" s="212"/>
      <c r="M320" s="212"/>
      <c r="N320" s="212"/>
      <c r="O320" s="212"/>
      <c r="P320" s="212"/>
      <c r="Q320" s="212"/>
      <c r="R320" s="212"/>
      <c r="S320" s="212"/>
      <c r="T320" s="212"/>
      <c r="U320" s="212"/>
    </row>
    <row r="321" spans="1:32" ht="14.25" customHeight="1" x14ac:dyDescent="0.25">
      <c r="B321" s="137">
        <f>+A320+0.01</f>
        <v>4.01</v>
      </c>
      <c r="C321" s="137"/>
      <c r="D321" s="618" t="s">
        <v>684</v>
      </c>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row>
    <row r="322" spans="1:32" ht="14.25" customHeight="1" x14ac:dyDescent="0.25">
      <c r="B322" s="137"/>
      <c r="C322" s="137"/>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row>
    <row r="323" spans="1:32" ht="14.25" customHeight="1" x14ac:dyDescent="0.25">
      <c r="B323" s="137"/>
      <c r="C323" s="137"/>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row>
    <row r="324" spans="1:32" ht="14.25" customHeight="1" x14ac:dyDescent="0.25">
      <c r="B324" s="137"/>
      <c r="C324" s="137"/>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row>
    <row r="325" spans="1:32" ht="14.25" customHeight="1" x14ac:dyDescent="0.25">
      <c r="B325" s="137"/>
      <c r="C325" s="137"/>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row>
    <row r="326" spans="1:32" ht="14.25" customHeight="1" x14ac:dyDescent="0.25">
      <c r="B326" s="137"/>
      <c r="C326" s="137"/>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row>
    <row r="327" spans="1:32" ht="14.25" customHeight="1" x14ac:dyDescent="0.25">
      <c r="B327" s="137"/>
      <c r="C327" s="137"/>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row>
    <row r="328" spans="1:32" x14ac:dyDescent="0.25">
      <c r="B328" s="137"/>
      <c r="C328" s="137"/>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row>
    <row r="329" spans="1:32" x14ac:dyDescent="0.25">
      <c r="B329" s="137">
        <f>+B321+0.01</f>
        <v>4.0199999999999996</v>
      </c>
      <c r="C329" s="137"/>
      <c r="D329" s="619" t="s">
        <v>558</v>
      </c>
      <c r="E329" s="619"/>
      <c r="F329" s="619"/>
      <c r="G329" s="619"/>
      <c r="H329" s="619"/>
      <c r="I329" s="619"/>
      <c r="J329" s="619"/>
      <c r="K329" s="619"/>
      <c r="L329" s="619"/>
      <c r="M329" s="619"/>
      <c r="N329" s="619"/>
      <c r="O329" s="619"/>
      <c r="P329" s="619"/>
      <c r="Q329" s="619"/>
      <c r="R329" s="619"/>
      <c r="S329" s="619"/>
      <c r="T329" s="619"/>
      <c r="U329" s="619"/>
      <c r="V329" s="619"/>
      <c r="W329" s="619"/>
      <c r="X329" s="619"/>
      <c r="Y329" s="619"/>
      <c r="Z329" s="619"/>
      <c r="AA329" s="619"/>
      <c r="AB329" s="619"/>
      <c r="AC329" s="619"/>
      <c r="AD329" s="619"/>
      <c r="AE329" s="619"/>
      <c r="AF329" s="619"/>
    </row>
    <row r="330" spans="1:32" x14ac:dyDescent="0.25">
      <c r="B330" s="137"/>
      <c r="C330" s="137"/>
      <c r="D330" s="619"/>
      <c r="E330" s="619"/>
      <c r="F330" s="619"/>
      <c r="G330" s="619"/>
      <c r="H330" s="619"/>
      <c r="I330" s="619"/>
      <c r="J330" s="619"/>
      <c r="K330" s="619"/>
      <c r="L330" s="619"/>
      <c r="M330" s="619"/>
      <c r="N330" s="619"/>
      <c r="O330" s="619"/>
      <c r="P330" s="619"/>
      <c r="Q330" s="619"/>
      <c r="R330" s="619"/>
      <c r="S330" s="619"/>
      <c r="T330" s="619"/>
      <c r="U330" s="619"/>
      <c r="V330" s="619"/>
      <c r="W330" s="619"/>
      <c r="X330" s="619"/>
      <c r="Y330" s="619"/>
      <c r="Z330" s="619"/>
      <c r="AA330" s="619"/>
      <c r="AB330" s="619"/>
      <c r="AC330" s="619"/>
      <c r="AD330" s="619"/>
      <c r="AE330" s="619"/>
      <c r="AF330" s="619"/>
    </row>
    <row r="331" spans="1:32" ht="4.5" customHeight="1" x14ac:dyDescent="0.25"/>
    <row r="332" spans="1:32" ht="15.75" x14ac:dyDescent="0.25">
      <c r="A332" s="58">
        <f>+A320+1</f>
        <v>5</v>
      </c>
      <c r="B332" s="212" t="s">
        <v>534</v>
      </c>
      <c r="C332" s="212"/>
      <c r="D332" s="212"/>
      <c r="E332" s="212"/>
      <c r="F332" s="212"/>
      <c r="G332" s="212"/>
      <c r="H332" s="212"/>
      <c r="I332" s="212"/>
      <c r="J332" s="212"/>
      <c r="K332" s="212"/>
      <c r="L332" s="212"/>
      <c r="M332" s="212"/>
      <c r="N332" s="212"/>
      <c r="O332" s="212"/>
      <c r="P332" s="212"/>
      <c r="Q332" s="212"/>
      <c r="R332" s="212"/>
      <c r="S332" s="212"/>
      <c r="T332" s="212"/>
      <c r="U332" s="212"/>
    </row>
    <row r="333" spans="1:32" x14ac:dyDescent="0.25">
      <c r="B333" s="620" t="s">
        <v>535</v>
      </c>
      <c r="C333" s="620"/>
      <c r="D333" s="621"/>
      <c r="E333" s="621"/>
      <c r="F333" s="621"/>
      <c r="G333" s="621"/>
      <c r="H333" s="621"/>
      <c r="I333" s="621"/>
      <c r="J333" s="621"/>
      <c r="K333" s="621"/>
      <c r="L333" s="621"/>
      <c r="M333" s="621"/>
      <c r="N333" s="621"/>
      <c r="O333" s="621"/>
      <c r="P333" s="621"/>
      <c r="Q333" s="621"/>
      <c r="R333" s="621"/>
      <c r="S333" s="621"/>
      <c r="T333" s="621"/>
      <c r="U333" s="621"/>
      <c r="V333" s="621"/>
      <c r="W333" s="621"/>
      <c r="X333" s="621"/>
      <c r="Y333" s="621"/>
      <c r="Z333" s="621"/>
    </row>
    <row r="334" spans="1:32" ht="13.5" customHeight="1" x14ac:dyDescent="0.25">
      <c r="B334" s="137">
        <f>+A332+0.01</f>
        <v>5.01</v>
      </c>
      <c r="C334" s="137"/>
      <c r="D334" s="259" t="s">
        <v>536</v>
      </c>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row>
    <row r="335" spans="1:32" ht="13.5" customHeight="1" x14ac:dyDescent="0.25">
      <c r="B335" s="137"/>
      <c r="C335" s="137"/>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c r="AE335" s="259"/>
      <c r="AF335" s="259"/>
    </row>
    <row r="336" spans="1:32" ht="12.75" customHeight="1" x14ac:dyDescent="0.25">
      <c r="B336" s="137">
        <f>+B334+0.01</f>
        <v>5.0199999999999996</v>
      </c>
      <c r="C336" s="137"/>
      <c r="D336" s="259" t="s">
        <v>685</v>
      </c>
      <c r="E336" s="259"/>
      <c r="F336" s="259"/>
      <c r="G336" s="259"/>
      <c r="H336" s="259"/>
      <c r="I336" s="259"/>
      <c r="J336" s="259"/>
      <c r="K336" s="259"/>
      <c r="L336" s="259"/>
      <c r="M336" s="259"/>
      <c r="N336" s="259"/>
      <c r="O336" s="259"/>
      <c r="P336" s="259"/>
      <c r="Q336" s="259"/>
      <c r="R336" s="259"/>
      <c r="S336" s="259"/>
      <c r="T336" s="259"/>
      <c r="U336" s="259"/>
      <c r="V336" s="259"/>
      <c r="W336" s="259"/>
      <c r="X336" s="259"/>
      <c r="Y336" s="259"/>
      <c r="Z336" s="259"/>
      <c r="AA336" s="259"/>
      <c r="AB336" s="259"/>
      <c r="AC336" s="259"/>
      <c r="AD336" s="259"/>
      <c r="AE336" s="259"/>
      <c r="AF336" s="259"/>
    </row>
    <row r="337" spans="1:32" ht="12.75" customHeight="1" x14ac:dyDescent="0.25">
      <c r="B337" s="137"/>
      <c r="C337" s="137"/>
      <c r="D337" s="259"/>
      <c r="E337" s="259"/>
      <c r="F337" s="259"/>
      <c r="G337" s="259"/>
      <c r="H337" s="259"/>
      <c r="I337" s="259"/>
      <c r="J337" s="259"/>
      <c r="K337" s="259"/>
      <c r="L337" s="259"/>
      <c r="M337" s="259"/>
      <c r="N337" s="259"/>
      <c r="O337" s="259"/>
      <c r="P337" s="259"/>
      <c r="Q337" s="259"/>
      <c r="R337" s="259"/>
      <c r="S337" s="259"/>
      <c r="T337" s="259"/>
      <c r="U337" s="259"/>
      <c r="V337" s="259"/>
      <c r="W337" s="259"/>
      <c r="X337" s="259"/>
      <c r="Y337" s="259"/>
      <c r="Z337" s="259"/>
      <c r="AA337" s="259"/>
      <c r="AB337" s="259"/>
      <c r="AC337" s="259"/>
      <c r="AD337" s="259"/>
      <c r="AE337" s="259"/>
      <c r="AF337" s="259"/>
    </row>
    <row r="338" spans="1:32" ht="12.75" customHeight="1" x14ac:dyDescent="0.25">
      <c r="B338" s="137"/>
      <c r="C338" s="137"/>
      <c r="D338" s="259"/>
      <c r="E338" s="259"/>
      <c r="F338" s="259"/>
      <c r="G338" s="259"/>
      <c r="H338" s="259"/>
      <c r="I338" s="259"/>
      <c r="J338" s="259"/>
      <c r="K338" s="259"/>
      <c r="L338" s="259"/>
      <c r="M338" s="259"/>
      <c r="N338" s="259"/>
      <c r="O338" s="259"/>
      <c r="P338" s="259"/>
      <c r="Q338" s="259"/>
      <c r="R338" s="259"/>
      <c r="S338" s="259"/>
      <c r="T338" s="259"/>
      <c r="U338" s="259"/>
      <c r="V338" s="259"/>
      <c r="W338" s="259"/>
      <c r="X338" s="259"/>
      <c r="Y338" s="259"/>
      <c r="Z338" s="259"/>
      <c r="AA338" s="259"/>
      <c r="AB338" s="259"/>
      <c r="AC338" s="259"/>
      <c r="AD338" s="259"/>
      <c r="AE338" s="259"/>
      <c r="AF338" s="259"/>
    </row>
    <row r="339" spans="1:32" ht="4.5" customHeight="1" x14ac:dyDescent="0.25"/>
    <row r="340" spans="1:32" ht="15.75" customHeight="1" x14ac:dyDescent="0.25">
      <c r="A340" s="58">
        <f>+A332+1</f>
        <v>6</v>
      </c>
      <c r="B340" s="212" t="s">
        <v>537</v>
      </c>
      <c r="C340" s="212"/>
      <c r="D340" s="212"/>
      <c r="E340" s="212"/>
      <c r="F340" s="212"/>
      <c r="G340" s="212"/>
      <c r="H340" s="212"/>
      <c r="I340" s="212"/>
      <c r="J340" s="212"/>
      <c r="K340" s="212"/>
      <c r="L340" s="212"/>
      <c r="M340" s="212"/>
      <c r="N340" s="212"/>
      <c r="O340" s="212"/>
      <c r="P340" s="81"/>
      <c r="Q340" s="81"/>
      <c r="R340" s="81"/>
      <c r="S340" s="81"/>
      <c r="T340" s="81"/>
      <c r="U340" s="81"/>
    </row>
    <row r="341" spans="1:32" s="22" customFormat="1" ht="12.75" customHeight="1" x14ac:dyDescent="0.25">
      <c r="B341" s="259" t="s">
        <v>538</v>
      </c>
      <c r="C341" s="259"/>
      <c r="D341" s="259"/>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row>
    <row r="342" spans="1:32" s="22" customFormat="1" ht="12.75" customHeight="1" x14ac:dyDescent="0.25">
      <c r="B342" s="259"/>
      <c r="C342" s="259"/>
      <c r="D342" s="259"/>
      <c r="E342" s="259"/>
      <c r="F342" s="259"/>
      <c r="G342" s="259"/>
      <c r="H342" s="259"/>
      <c r="I342" s="259"/>
      <c r="J342" s="259"/>
      <c r="K342" s="259"/>
      <c r="L342" s="259"/>
      <c r="M342" s="259"/>
      <c r="N342" s="259"/>
      <c r="O342" s="259"/>
      <c r="P342" s="259"/>
      <c r="Q342" s="259"/>
      <c r="R342" s="259"/>
      <c r="S342" s="259"/>
      <c r="T342" s="259"/>
      <c r="U342" s="259"/>
      <c r="V342" s="259"/>
      <c r="W342" s="259"/>
      <c r="X342" s="259"/>
      <c r="Y342" s="259"/>
      <c r="Z342" s="259"/>
      <c r="AA342" s="259"/>
      <c r="AB342" s="259"/>
      <c r="AC342" s="259"/>
      <c r="AD342" s="259"/>
      <c r="AE342" s="259"/>
      <c r="AF342" s="259"/>
    </row>
    <row r="343" spans="1:32" ht="4.5" customHeight="1" x14ac:dyDescent="0.25"/>
    <row r="344" spans="1:32" ht="15.75" customHeight="1" x14ac:dyDescent="0.25">
      <c r="A344" s="58">
        <f>+A340+1</f>
        <v>7</v>
      </c>
      <c r="B344" s="212" t="s">
        <v>539</v>
      </c>
      <c r="C344" s="212"/>
      <c r="D344" s="212"/>
      <c r="E344" s="212"/>
      <c r="F344" s="212"/>
      <c r="G344" s="212"/>
      <c r="H344" s="212"/>
      <c r="I344" s="212"/>
      <c r="J344" s="212"/>
      <c r="K344" s="212"/>
      <c r="L344" s="212"/>
      <c r="M344" s="212"/>
      <c r="N344" s="212"/>
      <c r="O344" s="212"/>
      <c r="P344" s="212"/>
      <c r="Q344" s="212"/>
    </row>
    <row r="345" spans="1:32" ht="12" customHeight="1" x14ac:dyDescent="0.25">
      <c r="B345" s="259" t="s">
        <v>540</v>
      </c>
      <c r="C345" s="259"/>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row>
    <row r="346" spans="1:32" ht="12" customHeight="1" x14ac:dyDescent="0.25">
      <c r="B346" s="259"/>
      <c r="C346" s="25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row>
    <row r="347" spans="1:32" ht="12" customHeight="1" x14ac:dyDescent="0.25">
      <c r="B347" s="259"/>
      <c r="C347" s="259"/>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c r="AB347" s="259"/>
      <c r="AC347" s="259"/>
      <c r="AD347" s="259"/>
      <c r="AE347" s="259"/>
      <c r="AF347" s="259"/>
    </row>
    <row r="348" spans="1:32" ht="12" customHeight="1" x14ac:dyDescent="0.25">
      <c r="B348" s="259"/>
      <c r="C348" s="259"/>
      <c r="D348" s="259"/>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row>
    <row r="349" spans="1:32" ht="4.5" customHeight="1" x14ac:dyDescent="0.25"/>
    <row r="350" spans="1:32" ht="15.75" x14ac:dyDescent="0.25">
      <c r="A350" s="58">
        <f>+A344+1</f>
        <v>8</v>
      </c>
      <c r="B350" s="212" t="s">
        <v>541</v>
      </c>
      <c r="C350" s="212"/>
      <c r="D350" s="212"/>
      <c r="E350" s="212"/>
      <c r="F350" s="212"/>
      <c r="G350" s="212"/>
      <c r="H350" s="212"/>
      <c r="I350" s="212"/>
      <c r="J350" s="212"/>
      <c r="K350" s="212"/>
      <c r="L350" s="212"/>
      <c r="M350" s="212"/>
      <c r="N350" s="212"/>
      <c r="O350" s="212"/>
    </row>
    <row r="351" spans="1:32" x14ac:dyDescent="0.25">
      <c r="B351" s="620" t="s">
        <v>542</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row>
    <row r="352" spans="1:32" x14ac:dyDescent="0.25">
      <c r="B352" s="137">
        <f>+A350+0.01</f>
        <v>8.01</v>
      </c>
      <c r="C352" s="137"/>
      <c r="D352" s="622" t="s">
        <v>543</v>
      </c>
      <c r="E352" s="622"/>
      <c r="F352" s="622"/>
      <c r="G352" s="622"/>
      <c r="H352" s="622"/>
      <c r="I352" s="622"/>
      <c r="J352" s="622"/>
      <c r="K352" s="622"/>
      <c r="L352" s="622"/>
      <c r="M352" s="622"/>
      <c r="N352" s="622"/>
      <c r="O352" s="622"/>
      <c r="P352" s="622"/>
      <c r="Q352" s="622"/>
      <c r="R352" s="622"/>
      <c r="S352" s="79"/>
      <c r="T352" s="79"/>
      <c r="U352" s="79"/>
      <c r="V352" s="79"/>
      <c r="W352" s="79"/>
      <c r="X352" s="79"/>
      <c r="Y352" s="79"/>
      <c r="Z352" s="79"/>
      <c r="AA352" s="79"/>
      <c r="AB352" s="79"/>
      <c r="AC352" s="79"/>
      <c r="AD352" s="79"/>
      <c r="AE352" s="79"/>
      <c r="AF352" s="79"/>
    </row>
    <row r="353" spans="2:32" ht="15" customHeight="1" x14ac:dyDescent="0.25">
      <c r="B353" s="137">
        <f>+B352+0.01</f>
        <v>8.02</v>
      </c>
      <c r="C353" s="137"/>
      <c r="D353" s="622" t="s">
        <v>544</v>
      </c>
      <c r="E353" s="622"/>
      <c r="F353" s="622"/>
      <c r="G353" s="622"/>
      <c r="H353" s="622"/>
      <c r="I353" s="622"/>
      <c r="J353" s="622"/>
      <c r="K353" s="622"/>
      <c r="L353" s="622"/>
      <c r="M353" s="622"/>
      <c r="N353" s="622"/>
      <c r="O353" s="622"/>
      <c r="P353" s="622"/>
      <c r="Q353" s="622"/>
      <c r="R353" s="622"/>
      <c r="S353" s="622"/>
      <c r="T353" s="622"/>
      <c r="U353" s="622"/>
      <c r="V353" s="79"/>
      <c r="W353" s="79"/>
      <c r="X353" s="79"/>
      <c r="Y353" s="79"/>
      <c r="Z353" s="79"/>
      <c r="AA353" s="79"/>
      <c r="AB353" s="79"/>
      <c r="AC353" s="79"/>
      <c r="AD353" s="79"/>
      <c r="AE353" s="79"/>
      <c r="AF353" s="79"/>
    </row>
    <row r="354" spans="2:32" x14ac:dyDescent="0.25">
      <c r="B354" s="137">
        <f>+B353+0.01</f>
        <v>8.0299999999999994</v>
      </c>
      <c r="C354" s="137"/>
      <c r="D354" s="623" t="s">
        <v>545</v>
      </c>
      <c r="E354" s="623"/>
      <c r="F354" s="623"/>
      <c r="G354" s="623"/>
      <c r="H354" s="623"/>
      <c r="I354" s="623"/>
      <c r="J354" s="623"/>
      <c r="K354" s="623"/>
      <c r="L354" s="623"/>
      <c r="M354" s="623"/>
      <c r="N354" s="623"/>
      <c r="O354" s="623"/>
      <c r="P354" s="623"/>
      <c r="Q354" s="623"/>
      <c r="R354" s="623"/>
      <c r="S354" s="623"/>
      <c r="T354" s="623"/>
      <c r="U354" s="623"/>
      <c r="V354" s="623"/>
      <c r="W354" s="623"/>
      <c r="X354" s="623"/>
      <c r="Y354" s="623"/>
      <c r="Z354" s="623"/>
      <c r="AA354" s="623"/>
      <c r="AB354" s="623"/>
      <c r="AC354" s="623"/>
      <c r="AD354" s="623"/>
      <c r="AE354" s="623"/>
      <c r="AF354" s="79"/>
    </row>
    <row r="355" spans="2:32" ht="12.75" customHeight="1" x14ac:dyDescent="0.25">
      <c r="B355" s="137">
        <f>+B354+0.01</f>
        <v>8.0399999999999991</v>
      </c>
      <c r="C355" s="137"/>
      <c r="D355" s="624" t="s">
        <v>546</v>
      </c>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row>
    <row r="356" spans="2:32" ht="12.75" customHeight="1" x14ac:dyDescent="0.25">
      <c r="B356" s="137"/>
      <c r="C356" s="137"/>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row>
    <row r="357" spans="2:32" ht="14.25" customHeight="1" x14ac:dyDescent="0.25">
      <c r="B357" s="137">
        <f>+B355+0.01</f>
        <v>8.0499999999999989</v>
      </c>
      <c r="C357" s="137"/>
      <c r="D357" s="619" t="s">
        <v>547</v>
      </c>
      <c r="E357" s="619"/>
      <c r="F357" s="619"/>
      <c r="G357" s="619"/>
      <c r="H357" s="619"/>
      <c r="I357" s="619"/>
      <c r="J357" s="619"/>
      <c r="K357" s="619"/>
      <c r="L357" s="619"/>
      <c r="M357" s="619"/>
      <c r="N357" s="619"/>
      <c r="O357" s="619"/>
      <c r="P357" s="619"/>
      <c r="Q357" s="619"/>
      <c r="R357" s="619"/>
      <c r="S357" s="619"/>
      <c r="T357" s="619"/>
      <c r="U357" s="619"/>
      <c r="V357" s="619"/>
      <c r="W357" s="619"/>
      <c r="X357" s="619"/>
      <c r="Y357" s="619"/>
      <c r="Z357" s="619"/>
      <c r="AA357" s="619"/>
      <c r="AB357" s="619"/>
      <c r="AC357" s="619"/>
      <c r="AD357" s="619"/>
      <c r="AE357" s="619"/>
      <c r="AF357" s="619"/>
    </row>
    <row r="358" spans="2:32" ht="14.25" customHeight="1" x14ac:dyDescent="0.25">
      <c r="B358" s="137"/>
      <c r="C358" s="137"/>
      <c r="D358" s="619"/>
      <c r="E358" s="619"/>
      <c r="F358" s="619"/>
      <c r="G358" s="619"/>
      <c r="H358" s="619"/>
      <c r="I358" s="619"/>
      <c r="J358" s="619"/>
      <c r="K358" s="619"/>
      <c r="L358" s="619"/>
      <c r="M358" s="619"/>
      <c r="N358" s="619"/>
      <c r="O358" s="619"/>
      <c r="P358" s="619"/>
      <c r="Q358" s="619"/>
      <c r="R358" s="619"/>
      <c r="S358" s="619"/>
      <c r="T358" s="619"/>
      <c r="U358" s="619"/>
      <c r="V358" s="619"/>
      <c r="W358" s="619"/>
      <c r="X358" s="619"/>
      <c r="Y358" s="619"/>
      <c r="Z358" s="619"/>
      <c r="AA358" s="619"/>
      <c r="AB358" s="619"/>
      <c r="AC358" s="619"/>
      <c r="AD358" s="619"/>
      <c r="AE358" s="619"/>
      <c r="AF358" s="619"/>
    </row>
    <row r="359" spans="2:32" ht="14.25" customHeight="1" x14ac:dyDescent="0.25">
      <c r="B359" s="137"/>
      <c r="C359" s="137"/>
      <c r="D359" s="619"/>
      <c r="E359" s="619"/>
      <c r="F359" s="619"/>
      <c r="G359" s="619"/>
      <c r="H359" s="619"/>
      <c r="I359" s="619"/>
      <c r="J359" s="619"/>
      <c r="K359" s="619"/>
      <c r="L359" s="619"/>
      <c r="M359" s="619"/>
      <c r="N359" s="619"/>
      <c r="O359" s="619"/>
      <c r="P359" s="619"/>
      <c r="Q359" s="619"/>
      <c r="R359" s="619"/>
      <c r="S359" s="619"/>
      <c r="T359" s="619"/>
      <c r="U359" s="619"/>
      <c r="V359" s="619"/>
      <c r="W359" s="619"/>
      <c r="X359" s="619"/>
      <c r="Y359" s="619"/>
      <c r="Z359" s="619"/>
      <c r="AA359" s="619"/>
      <c r="AB359" s="619"/>
      <c r="AC359" s="619"/>
      <c r="AD359" s="619"/>
      <c r="AE359" s="619"/>
      <c r="AF359" s="619"/>
    </row>
    <row r="360" spans="2:32" ht="14.25" customHeight="1" x14ac:dyDescent="0.25">
      <c r="B360" s="137"/>
      <c r="C360" s="137"/>
      <c r="D360" s="619"/>
      <c r="E360" s="619"/>
      <c r="F360" s="619"/>
      <c r="G360" s="619"/>
      <c r="H360" s="619"/>
      <c r="I360" s="619"/>
      <c r="J360" s="619"/>
      <c r="K360" s="619"/>
      <c r="L360" s="619"/>
      <c r="M360" s="619"/>
      <c r="N360" s="619"/>
      <c r="O360" s="619"/>
      <c r="P360" s="619"/>
      <c r="Q360" s="619"/>
      <c r="R360" s="619"/>
      <c r="S360" s="619"/>
      <c r="T360" s="619"/>
      <c r="U360" s="619"/>
      <c r="V360" s="619"/>
      <c r="W360" s="619"/>
      <c r="X360" s="619"/>
      <c r="Y360" s="619"/>
      <c r="Z360" s="619"/>
      <c r="AA360" s="619"/>
      <c r="AB360" s="619"/>
      <c r="AC360" s="619"/>
      <c r="AD360" s="619"/>
      <c r="AE360" s="619"/>
      <c r="AF360" s="619"/>
    </row>
    <row r="361" spans="2:32" ht="14.25" customHeight="1" x14ac:dyDescent="0.25">
      <c r="B361" s="137"/>
      <c r="C361" s="137"/>
      <c r="D361" s="619"/>
      <c r="E361" s="619"/>
      <c r="F361" s="619"/>
      <c r="G361" s="619"/>
      <c r="H361" s="619"/>
      <c r="I361" s="619"/>
      <c r="J361" s="619"/>
      <c r="K361" s="619"/>
      <c r="L361" s="619"/>
      <c r="M361" s="619"/>
      <c r="N361" s="619"/>
      <c r="O361" s="619"/>
      <c r="P361" s="619"/>
      <c r="Q361" s="619"/>
      <c r="R361" s="619"/>
      <c r="S361" s="619"/>
      <c r="T361" s="619"/>
      <c r="U361" s="619"/>
      <c r="V361" s="619"/>
      <c r="W361" s="619"/>
      <c r="X361" s="619"/>
      <c r="Y361" s="619"/>
      <c r="Z361" s="619"/>
      <c r="AA361" s="619"/>
      <c r="AB361" s="619"/>
      <c r="AC361" s="619"/>
      <c r="AD361" s="619"/>
      <c r="AE361" s="619"/>
      <c r="AF361" s="619"/>
    </row>
    <row r="362" spans="2:32" ht="14.25" customHeight="1" x14ac:dyDescent="0.25">
      <c r="B362" s="137"/>
      <c r="C362" s="137"/>
      <c r="D362" s="619"/>
      <c r="E362" s="619"/>
      <c r="F362" s="619"/>
      <c r="G362" s="619"/>
      <c r="H362" s="619"/>
      <c r="I362" s="619"/>
      <c r="J362" s="619"/>
      <c r="K362" s="619"/>
      <c r="L362" s="619"/>
      <c r="M362" s="619"/>
      <c r="N362" s="619"/>
      <c r="O362" s="619"/>
      <c r="P362" s="619"/>
      <c r="Q362" s="619"/>
      <c r="R362" s="619"/>
      <c r="S362" s="619"/>
      <c r="T362" s="619"/>
      <c r="U362" s="619"/>
      <c r="V362" s="619"/>
      <c r="W362" s="619"/>
      <c r="X362" s="619"/>
      <c r="Y362" s="619"/>
      <c r="Z362" s="619"/>
      <c r="AA362" s="619"/>
      <c r="AB362" s="619"/>
      <c r="AC362" s="619"/>
      <c r="AD362" s="619"/>
      <c r="AE362" s="619"/>
      <c r="AF362" s="619"/>
    </row>
    <row r="363" spans="2:32" ht="14.25" customHeight="1" x14ac:dyDescent="0.25">
      <c r="B363" s="137"/>
      <c r="C363" s="137"/>
      <c r="D363" s="619"/>
      <c r="E363" s="619"/>
      <c r="F363" s="619"/>
      <c r="G363" s="619"/>
      <c r="H363" s="619"/>
      <c r="I363" s="619"/>
      <c r="J363" s="619"/>
      <c r="K363" s="619"/>
      <c r="L363" s="619"/>
      <c r="M363" s="619"/>
      <c r="N363" s="619"/>
      <c r="O363" s="619"/>
      <c r="P363" s="619"/>
      <c r="Q363" s="619"/>
      <c r="R363" s="619"/>
      <c r="S363" s="619"/>
      <c r="T363" s="619"/>
      <c r="U363" s="619"/>
      <c r="V363" s="619"/>
      <c r="W363" s="619"/>
      <c r="X363" s="619"/>
      <c r="Y363" s="619"/>
      <c r="Z363" s="619"/>
      <c r="AA363" s="619"/>
      <c r="AB363" s="619"/>
      <c r="AC363" s="619"/>
      <c r="AD363" s="619"/>
      <c r="AE363" s="619"/>
      <c r="AF363" s="619"/>
    </row>
    <row r="364" spans="2:32" ht="12.75" customHeight="1" x14ac:dyDescent="0.25">
      <c r="B364" s="137">
        <f>+B357+0.01</f>
        <v>8.0599999999999987</v>
      </c>
      <c r="C364" s="137"/>
      <c r="D364" s="619" t="s">
        <v>548</v>
      </c>
      <c r="E364" s="619"/>
      <c r="F364" s="619"/>
      <c r="G364" s="619"/>
      <c r="H364" s="619"/>
      <c r="I364" s="619"/>
      <c r="J364" s="619"/>
      <c r="K364" s="619"/>
      <c r="L364" s="619"/>
      <c r="M364" s="619"/>
      <c r="N364" s="619"/>
      <c r="O364" s="619"/>
      <c r="P364" s="619"/>
      <c r="Q364" s="619"/>
      <c r="R364" s="619"/>
      <c r="S364" s="619"/>
      <c r="T364" s="619"/>
      <c r="U364" s="619"/>
      <c r="V364" s="619"/>
      <c r="W364" s="619"/>
      <c r="X364" s="619"/>
      <c r="Y364" s="619"/>
      <c r="Z364" s="619"/>
      <c r="AA364" s="619"/>
      <c r="AB364" s="619"/>
      <c r="AC364" s="619"/>
      <c r="AD364" s="619"/>
      <c r="AE364" s="619"/>
      <c r="AF364" s="619"/>
    </row>
    <row r="365" spans="2:32" ht="12.75" customHeight="1" x14ac:dyDescent="0.25">
      <c r="B365" s="137"/>
      <c r="C365" s="137"/>
      <c r="D365" s="619"/>
      <c r="E365" s="619"/>
      <c r="F365" s="619"/>
      <c r="G365" s="619"/>
      <c r="H365" s="619"/>
      <c r="I365" s="619"/>
      <c r="J365" s="619"/>
      <c r="K365" s="619"/>
      <c r="L365" s="619"/>
      <c r="M365" s="619"/>
      <c r="N365" s="619"/>
      <c r="O365" s="619"/>
      <c r="P365" s="619"/>
      <c r="Q365" s="619"/>
      <c r="R365" s="619"/>
      <c r="S365" s="619"/>
      <c r="T365" s="619"/>
      <c r="U365" s="619"/>
      <c r="V365" s="619"/>
      <c r="W365" s="619"/>
      <c r="X365" s="619"/>
      <c r="Y365" s="619"/>
      <c r="Z365" s="619"/>
      <c r="AA365" s="619"/>
      <c r="AB365" s="619"/>
      <c r="AC365" s="619"/>
      <c r="AD365" s="619"/>
      <c r="AE365" s="619"/>
      <c r="AF365" s="619"/>
    </row>
    <row r="366" spans="2:32" ht="12.75" customHeight="1" x14ac:dyDescent="0.25">
      <c r="B366" s="137"/>
      <c r="C366" s="137"/>
      <c r="D366" s="619"/>
      <c r="E366" s="619"/>
      <c r="F366" s="619"/>
      <c r="G366" s="619"/>
      <c r="H366" s="619"/>
      <c r="I366" s="619"/>
      <c r="J366" s="619"/>
      <c r="K366" s="619"/>
      <c r="L366" s="619"/>
      <c r="M366" s="619"/>
      <c r="N366" s="619"/>
      <c r="O366" s="619"/>
      <c r="P366" s="619"/>
      <c r="Q366" s="619"/>
      <c r="R366" s="619"/>
      <c r="S366" s="619"/>
      <c r="T366" s="619"/>
      <c r="U366" s="619"/>
      <c r="V366" s="619"/>
      <c r="W366" s="619"/>
      <c r="X366" s="619"/>
      <c r="Y366" s="619"/>
      <c r="Z366" s="619"/>
      <c r="AA366" s="619"/>
      <c r="AB366" s="619"/>
      <c r="AC366" s="619"/>
      <c r="AD366" s="619"/>
      <c r="AE366" s="619"/>
      <c r="AF366" s="619"/>
    </row>
    <row r="367" spans="2:32" ht="12.75" customHeight="1" x14ac:dyDescent="0.25">
      <c r="B367" s="137">
        <f>+B364+0.01</f>
        <v>8.0699999999999985</v>
      </c>
      <c r="C367" s="137"/>
      <c r="D367" s="619" t="s">
        <v>549</v>
      </c>
      <c r="E367" s="619"/>
      <c r="F367" s="619"/>
      <c r="G367" s="619"/>
      <c r="H367" s="619"/>
      <c r="I367" s="619"/>
      <c r="J367" s="619"/>
      <c r="K367" s="619"/>
      <c r="L367" s="619"/>
      <c r="M367" s="619"/>
      <c r="N367" s="619"/>
      <c r="O367" s="619"/>
      <c r="P367" s="619"/>
      <c r="Q367" s="619"/>
      <c r="R367" s="619"/>
      <c r="S367" s="619"/>
      <c r="T367" s="619"/>
      <c r="U367" s="619"/>
      <c r="V367" s="619"/>
      <c r="W367" s="619"/>
      <c r="X367" s="619"/>
      <c r="Y367" s="619"/>
      <c r="Z367" s="619"/>
      <c r="AA367" s="619"/>
      <c r="AB367" s="619"/>
      <c r="AC367" s="619"/>
      <c r="AD367" s="619"/>
      <c r="AE367" s="619"/>
      <c r="AF367" s="619"/>
    </row>
    <row r="368" spans="2:32" ht="12.75" customHeight="1" x14ac:dyDescent="0.25">
      <c r="B368" s="137"/>
      <c r="C368" s="137"/>
      <c r="D368" s="619"/>
      <c r="E368" s="619"/>
      <c r="F368" s="619"/>
      <c r="G368" s="619"/>
      <c r="H368" s="619"/>
      <c r="I368" s="619"/>
      <c r="J368" s="619"/>
      <c r="K368" s="619"/>
      <c r="L368" s="619"/>
      <c r="M368" s="619"/>
      <c r="N368" s="619"/>
      <c r="O368" s="619"/>
      <c r="P368" s="619"/>
      <c r="Q368" s="619"/>
      <c r="R368" s="619"/>
      <c r="S368" s="619"/>
      <c r="T368" s="619"/>
      <c r="U368" s="619"/>
      <c r="V368" s="619"/>
      <c r="W368" s="619"/>
      <c r="X368" s="619"/>
      <c r="Y368" s="619"/>
      <c r="Z368" s="619"/>
      <c r="AA368" s="619"/>
      <c r="AB368" s="619"/>
      <c r="AC368" s="619"/>
      <c r="AD368" s="619"/>
      <c r="AE368" s="619"/>
      <c r="AF368" s="619"/>
    </row>
    <row r="369" spans="1:32" ht="12.75" customHeight="1" x14ac:dyDescent="0.25">
      <c r="B369" s="137"/>
      <c r="C369" s="137"/>
      <c r="D369" s="619"/>
      <c r="E369" s="619"/>
      <c r="F369" s="619"/>
      <c r="G369" s="619"/>
      <c r="H369" s="619"/>
      <c r="I369" s="619"/>
      <c r="J369" s="619"/>
      <c r="K369" s="619"/>
      <c r="L369" s="619"/>
      <c r="M369" s="619"/>
      <c r="N369" s="619"/>
      <c r="O369" s="619"/>
      <c r="P369" s="619"/>
      <c r="Q369" s="619"/>
      <c r="R369" s="619"/>
      <c r="S369" s="619"/>
      <c r="T369" s="619"/>
      <c r="U369" s="619"/>
      <c r="V369" s="619"/>
      <c r="W369" s="619"/>
      <c r="X369" s="619"/>
      <c r="Y369" s="619"/>
      <c r="Z369" s="619"/>
      <c r="AA369" s="619"/>
      <c r="AB369" s="619"/>
      <c r="AC369" s="619"/>
      <c r="AD369" s="619"/>
      <c r="AE369" s="619"/>
      <c r="AF369" s="619"/>
    </row>
    <row r="370" spans="1:32" x14ac:dyDescent="0.25">
      <c r="B370" s="137">
        <f>+B367+0.01</f>
        <v>8.0799999999999983</v>
      </c>
      <c r="C370" s="137"/>
      <c r="D370" s="619" t="s">
        <v>550</v>
      </c>
      <c r="E370" s="619"/>
      <c r="F370" s="619"/>
      <c r="G370" s="619"/>
      <c r="H370" s="619"/>
      <c r="I370" s="619"/>
      <c r="J370" s="619"/>
      <c r="K370" s="619"/>
      <c r="L370" s="619"/>
      <c r="M370" s="619"/>
      <c r="N370" s="619"/>
      <c r="O370" s="619"/>
      <c r="P370" s="619"/>
      <c r="Q370" s="619"/>
      <c r="R370" s="619"/>
      <c r="S370" s="619"/>
      <c r="T370" s="619"/>
      <c r="U370" s="619"/>
      <c r="V370" s="619"/>
      <c r="W370" s="619"/>
      <c r="X370" s="619"/>
      <c r="Y370" s="619"/>
      <c r="Z370" s="619"/>
      <c r="AA370" s="619"/>
      <c r="AB370" s="619"/>
      <c r="AC370" s="619"/>
      <c r="AD370" s="619"/>
      <c r="AE370" s="619"/>
      <c r="AF370" s="619"/>
    </row>
    <row r="371" spans="1:32" x14ac:dyDescent="0.25">
      <c r="B371" s="137"/>
      <c r="C371" s="137"/>
      <c r="D371" s="619"/>
      <c r="E371" s="619"/>
      <c r="F371" s="619"/>
      <c r="G371" s="619"/>
      <c r="H371" s="619"/>
      <c r="I371" s="619"/>
      <c r="J371" s="619"/>
      <c r="K371" s="619"/>
      <c r="L371" s="619"/>
      <c r="M371" s="619"/>
      <c r="N371" s="619"/>
      <c r="O371" s="619"/>
      <c r="P371" s="619"/>
      <c r="Q371" s="619"/>
      <c r="R371" s="619"/>
      <c r="S371" s="619"/>
      <c r="T371" s="619"/>
      <c r="U371" s="619"/>
      <c r="V371" s="619"/>
      <c r="W371" s="619"/>
      <c r="X371" s="619"/>
      <c r="Y371" s="619"/>
      <c r="Z371" s="619"/>
      <c r="AA371" s="619"/>
      <c r="AB371" s="619"/>
      <c r="AC371" s="619"/>
      <c r="AD371" s="619"/>
      <c r="AE371" s="619"/>
      <c r="AF371" s="619"/>
    </row>
    <row r="372" spans="1:32" ht="3.75" customHeight="1" x14ac:dyDescent="0.25"/>
    <row r="373" spans="1:32" x14ac:dyDescent="0.25">
      <c r="A373" s="58">
        <f>+A350+1</f>
        <v>9</v>
      </c>
      <c r="B373" s="170" t="s">
        <v>553</v>
      </c>
      <c r="C373" s="170"/>
      <c r="D373" s="170"/>
      <c r="E373" s="170"/>
      <c r="F373" s="170"/>
      <c r="G373" s="170"/>
      <c r="H373" s="170"/>
      <c r="I373" s="170"/>
      <c r="J373" s="170"/>
      <c r="K373" s="170"/>
      <c r="L373" s="170"/>
      <c r="M373" s="170"/>
      <c r="N373" s="170"/>
      <c r="O373" s="170"/>
      <c r="P373" s="170"/>
      <c r="Q373" s="1"/>
    </row>
    <row r="374" spans="1:32" ht="15" customHeight="1" x14ac:dyDescent="0.25">
      <c r="B374" s="259" t="s">
        <v>554</v>
      </c>
      <c r="C374" s="259"/>
      <c r="D374" s="259"/>
      <c r="E374" s="259"/>
      <c r="F374" s="259"/>
      <c r="G374" s="259"/>
      <c r="H374" s="259"/>
      <c r="I374" s="259"/>
      <c r="J374" s="259"/>
      <c r="K374" s="259"/>
      <c r="L374" s="259"/>
      <c r="M374" s="259"/>
      <c r="N374" s="259"/>
      <c r="O374" s="259"/>
      <c r="P374" s="259"/>
      <c r="Q374" s="259"/>
      <c r="R374" s="259"/>
      <c r="S374" s="259"/>
      <c r="T374" s="259"/>
      <c r="U374" s="259"/>
      <c r="V374" s="259"/>
      <c r="W374" s="259"/>
      <c r="X374" s="259"/>
      <c r="Y374" s="259"/>
      <c r="Z374" s="259"/>
      <c r="AA374" s="259"/>
    </row>
    <row r="375" spans="1:32" ht="3.75" customHeight="1" x14ac:dyDescent="0.25"/>
    <row r="376" spans="1:32" x14ac:dyDescent="0.25">
      <c r="A376" s="21">
        <f>+A373+1</f>
        <v>10</v>
      </c>
      <c r="B376" s="128" t="s">
        <v>555</v>
      </c>
      <c r="C376" s="128"/>
      <c r="D376" s="128"/>
      <c r="E376" s="128"/>
      <c r="F376" s="128"/>
      <c r="G376" s="128"/>
      <c r="H376" s="128"/>
      <c r="I376" s="128"/>
      <c r="J376" s="128"/>
      <c r="K376" s="128"/>
      <c r="L376" s="128"/>
      <c r="M376" s="128"/>
      <c r="N376" s="128"/>
      <c r="O376" s="128"/>
      <c r="P376" s="128"/>
    </row>
    <row r="377" spans="1:32" x14ac:dyDescent="0.25">
      <c r="B377" s="259" t="s">
        <v>556</v>
      </c>
      <c r="C377" s="259"/>
      <c r="D377" s="259"/>
      <c r="E377" s="259"/>
      <c r="F377" s="259"/>
      <c r="G377" s="259"/>
      <c r="H377" s="259"/>
      <c r="I377" s="259"/>
      <c r="J377" s="259"/>
      <c r="K377" s="259"/>
      <c r="L377" s="259"/>
      <c r="M377" s="259"/>
      <c r="N377" s="259"/>
      <c r="O377" s="259"/>
      <c r="P377" s="259"/>
      <c r="Q377" s="259"/>
      <c r="R377" s="259"/>
      <c r="S377" s="259"/>
      <c r="T377" s="259"/>
      <c r="U377" s="259"/>
      <c r="V377" s="259"/>
      <c r="W377" s="259"/>
      <c r="X377" s="259"/>
      <c r="Y377" s="259"/>
      <c r="Z377" s="259"/>
      <c r="AA377" s="259"/>
    </row>
    <row r="379" spans="1:32" x14ac:dyDescent="0.25">
      <c r="D379" s="272"/>
      <c r="E379" s="272"/>
      <c r="F379" s="272"/>
      <c r="G379" s="272"/>
      <c r="H379" s="272"/>
      <c r="I379" s="272"/>
      <c r="J379" s="272"/>
      <c r="K379" s="272"/>
      <c r="L379" s="272"/>
      <c r="M379" s="272"/>
      <c r="N379" s="272"/>
      <c r="O379" s="272"/>
      <c r="P379" s="272"/>
      <c r="Q379" s="272"/>
      <c r="R379" s="272"/>
      <c r="S379" s="272"/>
      <c r="T379" s="272"/>
      <c r="U379" s="272"/>
      <c r="V379" s="272"/>
      <c r="W379" s="272"/>
      <c r="X379" s="272"/>
      <c r="Y379" s="272"/>
      <c r="Z379" s="272"/>
      <c r="AA379" s="272"/>
      <c r="AB379" s="272"/>
      <c r="AC379" s="272"/>
    </row>
    <row r="380" spans="1:32" x14ac:dyDescent="0.25">
      <c r="D380" s="272"/>
      <c r="E380" s="272"/>
      <c r="F380" s="272"/>
      <c r="G380" s="272"/>
      <c r="H380" s="272"/>
      <c r="I380" s="272"/>
      <c r="J380" s="272"/>
      <c r="K380" s="272"/>
      <c r="L380" s="272"/>
      <c r="M380" s="272"/>
      <c r="N380" s="272"/>
      <c r="O380" s="272"/>
      <c r="P380" s="272"/>
      <c r="Q380" s="272"/>
      <c r="R380" s="272"/>
      <c r="S380" s="272"/>
      <c r="T380" s="272"/>
      <c r="U380" s="272"/>
      <c r="V380" s="272"/>
      <c r="W380" s="272"/>
      <c r="X380" s="272"/>
      <c r="Y380" s="272"/>
      <c r="Z380" s="272"/>
      <c r="AA380" s="272"/>
      <c r="AB380" s="272"/>
      <c r="AC380" s="272"/>
    </row>
    <row r="381" spans="1:32" x14ac:dyDescent="0.25">
      <c r="D381" s="272"/>
      <c r="E381" s="272"/>
      <c r="F381" s="272"/>
      <c r="G381" s="272"/>
      <c r="H381" s="272"/>
      <c r="I381" s="272"/>
      <c r="J381" s="272"/>
      <c r="K381" s="272"/>
      <c r="L381" s="272"/>
      <c r="M381" s="272"/>
      <c r="N381" s="272"/>
      <c r="O381" s="272"/>
      <c r="P381" s="272"/>
      <c r="Q381" s="272"/>
      <c r="R381" s="272"/>
      <c r="S381" s="272"/>
      <c r="T381" s="272"/>
      <c r="U381" s="272"/>
      <c r="V381" s="272"/>
      <c r="W381" s="272"/>
      <c r="X381" s="272"/>
      <c r="Y381" s="272"/>
      <c r="Z381" s="272"/>
      <c r="AA381" s="272"/>
      <c r="AB381" s="272"/>
      <c r="AC381" s="272"/>
    </row>
    <row r="382" spans="1:32" ht="7.5" customHeight="1" x14ac:dyDescent="0.25">
      <c r="D382" s="237" t="s">
        <v>291</v>
      </c>
      <c r="E382" s="237"/>
      <c r="F382" s="237"/>
      <c r="G382" s="237"/>
      <c r="H382" s="237"/>
      <c r="I382" s="237"/>
      <c r="J382" s="237"/>
      <c r="K382" s="237"/>
      <c r="L382" s="237" t="s">
        <v>4</v>
      </c>
      <c r="M382" s="237"/>
      <c r="N382" s="237"/>
      <c r="O382" s="237"/>
      <c r="P382" s="237"/>
      <c r="Q382" s="237"/>
      <c r="R382" s="237"/>
      <c r="S382" s="237"/>
      <c r="T382" s="237"/>
      <c r="U382" s="237" t="s">
        <v>397</v>
      </c>
      <c r="V382" s="237"/>
      <c r="W382" s="237"/>
      <c r="X382" s="237"/>
      <c r="Y382" s="237"/>
      <c r="Z382" s="237"/>
      <c r="AA382" s="237"/>
      <c r="AB382" s="237"/>
      <c r="AC382" s="237"/>
    </row>
  </sheetData>
  <sheetProtection algorithmName="SHA-512" hashValue="07jTY1qV+xT2jRUDFfbMzixNgz7rEzWfTL1RrCzyNnxUW/IbKF7JEgsDcpwdcz/xpnzAUFnCywXuBCILE1h31Q==" saltValue="1NaTanKT53355HOw7D6r2w==" spinCount="100000" sheet="1" objects="1" scenarios="1"/>
  <mergeCells count="492">
    <mergeCell ref="B370:C371"/>
    <mergeCell ref="D370:AF371"/>
    <mergeCell ref="B373:P373"/>
    <mergeCell ref="B374:AA374"/>
    <mergeCell ref="B376:P376"/>
    <mergeCell ref="B377:AA377"/>
    <mergeCell ref="D379:K381"/>
    <mergeCell ref="L379:T381"/>
    <mergeCell ref="U379:AC381"/>
    <mergeCell ref="B354:C354"/>
    <mergeCell ref="D354:AE354"/>
    <mergeCell ref="B355:C356"/>
    <mergeCell ref="D355:AF356"/>
    <mergeCell ref="B357:C363"/>
    <mergeCell ref="D357:AF363"/>
    <mergeCell ref="B364:C366"/>
    <mergeCell ref="D364:AF366"/>
    <mergeCell ref="B367:C369"/>
    <mergeCell ref="D367:AF369"/>
    <mergeCell ref="B333:Z333"/>
    <mergeCell ref="B334:C335"/>
    <mergeCell ref="D334:AF335"/>
    <mergeCell ref="B336:C338"/>
    <mergeCell ref="D336:AF338"/>
    <mergeCell ref="B340:O340"/>
    <mergeCell ref="B341:AF342"/>
    <mergeCell ref="B352:C352"/>
    <mergeCell ref="B353:C353"/>
    <mergeCell ref="B344:Q344"/>
    <mergeCell ref="B345:AF348"/>
    <mergeCell ref="B350:O350"/>
    <mergeCell ref="B351:Z351"/>
    <mergeCell ref="D352:R352"/>
    <mergeCell ref="D353:U353"/>
    <mergeCell ref="B317:C318"/>
    <mergeCell ref="D317:H318"/>
    <mergeCell ref="I318:U318"/>
    <mergeCell ref="B320:U320"/>
    <mergeCell ref="B321:C328"/>
    <mergeCell ref="D321:AF328"/>
    <mergeCell ref="B329:C330"/>
    <mergeCell ref="D329:AF330"/>
    <mergeCell ref="B332:U332"/>
    <mergeCell ref="D267:K267"/>
    <mergeCell ref="L267:T267"/>
    <mergeCell ref="U267:AC267"/>
    <mergeCell ref="E270:AF270"/>
    <mergeCell ref="A272:J272"/>
    <mergeCell ref="B274:AF280"/>
    <mergeCell ref="B282:AF284"/>
    <mergeCell ref="B286:AF286"/>
    <mergeCell ref="B297:C297"/>
    <mergeCell ref="D297:S297"/>
    <mergeCell ref="B252:C254"/>
    <mergeCell ref="D252:AF254"/>
    <mergeCell ref="B255:C256"/>
    <mergeCell ref="D255:AF256"/>
    <mergeCell ref="B258:P258"/>
    <mergeCell ref="B259:AA259"/>
    <mergeCell ref="B261:P261"/>
    <mergeCell ref="B262:AA262"/>
    <mergeCell ref="D264:K266"/>
    <mergeCell ref="L264:T266"/>
    <mergeCell ref="U264:AC266"/>
    <mergeCell ref="B238:C238"/>
    <mergeCell ref="D238:U238"/>
    <mergeCell ref="B239:C239"/>
    <mergeCell ref="D239:AE239"/>
    <mergeCell ref="B240:C241"/>
    <mergeCell ref="D240:AF241"/>
    <mergeCell ref="B242:C248"/>
    <mergeCell ref="D242:AF248"/>
    <mergeCell ref="B249:C251"/>
    <mergeCell ref="D249:AF251"/>
    <mergeCell ref="B221:C223"/>
    <mergeCell ref="D221:AF223"/>
    <mergeCell ref="B225:O225"/>
    <mergeCell ref="B226:AF227"/>
    <mergeCell ref="B229:Q229"/>
    <mergeCell ref="B230:AF233"/>
    <mergeCell ref="B235:O235"/>
    <mergeCell ref="B236:Z236"/>
    <mergeCell ref="B237:C237"/>
    <mergeCell ref="D237:R237"/>
    <mergeCell ref="B205:U205"/>
    <mergeCell ref="B206:C213"/>
    <mergeCell ref="D206:AF213"/>
    <mergeCell ref="B214:C215"/>
    <mergeCell ref="D214:AF215"/>
    <mergeCell ref="B217:U217"/>
    <mergeCell ref="B218:Z218"/>
    <mergeCell ref="B219:C220"/>
    <mergeCell ref="D219:AF220"/>
    <mergeCell ref="B191:C196"/>
    <mergeCell ref="D191:AF196"/>
    <mergeCell ref="B198:P198"/>
    <mergeCell ref="B199:C201"/>
    <mergeCell ref="D199:H201"/>
    <mergeCell ref="I199:U199"/>
    <mergeCell ref="I200:U200"/>
    <mergeCell ref="I201:U201"/>
    <mergeCell ref="B202:C203"/>
    <mergeCell ref="D202:H203"/>
    <mergeCell ref="I202:U202"/>
    <mergeCell ref="I203:U203"/>
    <mergeCell ref="B182:C182"/>
    <mergeCell ref="D182:S182"/>
    <mergeCell ref="B183:C183"/>
    <mergeCell ref="D183:S183"/>
    <mergeCell ref="B184:C184"/>
    <mergeCell ref="D184:AB184"/>
    <mergeCell ref="B186:J186"/>
    <mergeCell ref="B187:AF188"/>
    <mergeCell ref="B189:C190"/>
    <mergeCell ref="D189:AF190"/>
    <mergeCell ref="E155:AF155"/>
    <mergeCell ref="A157:J157"/>
    <mergeCell ref="B159:AF165"/>
    <mergeCell ref="B167:AF169"/>
    <mergeCell ref="B171:AF171"/>
    <mergeCell ref="D173:AC173"/>
    <mergeCell ref="B175:AF178"/>
    <mergeCell ref="B180:H180"/>
    <mergeCell ref="B181:K181"/>
    <mergeCell ref="B23:C24"/>
    <mergeCell ref="D23:J24"/>
    <mergeCell ref="K23:AC23"/>
    <mergeCell ref="AD23:AE23"/>
    <mergeCell ref="B29:C30"/>
    <mergeCell ref="D29:J30"/>
    <mergeCell ref="K29:AC29"/>
    <mergeCell ref="AD29:AE29"/>
    <mergeCell ref="E3:AF3"/>
    <mergeCell ref="K30:AC30"/>
    <mergeCell ref="AD30:AE30"/>
    <mergeCell ref="C5:AD5"/>
    <mergeCell ref="B7:K7"/>
    <mergeCell ref="V9:AF9"/>
    <mergeCell ref="K9:U9"/>
    <mergeCell ref="K8:U8"/>
    <mergeCell ref="V8:AF8"/>
    <mergeCell ref="D9:J9"/>
    <mergeCell ref="B9:C9"/>
    <mergeCell ref="B10:C10"/>
    <mergeCell ref="D10:J10"/>
    <mergeCell ref="K10:U10"/>
    <mergeCell ref="V10:AF10"/>
    <mergeCell ref="E26:I26"/>
    <mergeCell ref="U149:AC149"/>
    <mergeCell ref="B134:AE144"/>
    <mergeCell ref="D146:K148"/>
    <mergeCell ref="L146:T148"/>
    <mergeCell ref="U146:AC148"/>
    <mergeCell ref="D125:L126"/>
    <mergeCell ref="Y125:AF126"/>
    <mergeCell ref="M125:T126"/>
    <mergeCell ref="D127:L128"/>
    <mergeCell ref="M127:T128"/>
    <mergeCell ref="Y127:AF128"/>
    <mergeCell ref="D129:L130"/>
    <mergeCell ref="M129:T130"/>
    <mergeCell ref="Y129:AF130"/>
    <mergeCell ref="D131:L132"/>
    <mergeCell ref="M131:T132"/>
    <mergeCell ref="Y131:AF132"/>
    <mergeCell ref="U131:X132"/>
    <mergeCell ref="U129:X130"/>
    <mergeCell ref="B124:AE124"/>
    <mergeCell ref="B125:C132"/>
    <mergeCell ref="U125:X126"/>
    <mergeCell ref="U127:X128"/>
    <mergeCell ref="Y120:AB121"/>
    <mergeCell ref="AC120:AF121"/>
    <mergeCell ref="D122:H123"/>
    <mergeCell ref="I122:L123"/>
    <mergeCell ref="M122:P123"/>
    <mergeCell ref="Q122:T123"/>
    <mergeCell ref="U122:X123"/>
    <mergeCell ref="Y122:AB123"/>
    <mergeCell ref="AC122:AF123"/>
    <mergeCell ref="D120:H121"/>
    <mergeCell ref="I120:L121"/>
    <mergeCell ref="M120:P121"/>
    <mergeCell ref="Q120:T121"/>
    <mergeCell ref="U120:X121"/>
    <mergeCell ref="B113:AE113"/>
    <mergeCell ref="D114:H115"/>
    <mergeCell ref="I114:L115"/>
    <mergeCell ref="M114:P115"/>
    <mergeCell ref="Q114:T115"/>
    <mergeCell ref="U114:X115"/>
    <mergeCell ref="Y114:AB115"/>
    <mergeCell ref="AC114:AF115"/>
    <mergeCell ref="B114:C123"/>
    <mergeCell ref="Y116:AB117"/>
    <mergeCell ref="AC116:AF117"/>
    <mergeCell ref="D118:H119"/>
    <mergeCell ref="I118:L119"/>
    <mergeCell ref="M118:P119"/>
    <mergeCell ref="Q118:T119"/>
    <mergeCell ref="U118:X119"/>
    <mergeCell ref="Y118:AB119"/>
    <mergeCell ref="AC118:AF119"/>
    <mergeCell ref="D116:H117"/>
    <mergeCell ref="I116:L117"/>
    <mergeCell ref="M116:P117"/>
    <mergeCell ref="Q116:T117"/>
    <mergeCell ref="U116:X117"/>
    <mergeCell ref="B111:K111"/>
    <mergeCell ref="L102:S103"/>
    <mergeCell ref="L104:S105"/>
    <mergeCell ref="L106:S107"/>
    <mergeCell ref="L108:S109"/>
    <mergeCell ref="T102:Y103"/>
    <mergeCell ref="T104:Y105"/>
    <mergeCell ref="T106:Y107"/>
    <mergeCell ref="T108:Y109"/>
    <mergeCell ref="D100:K101"/>
    <mergeCell ref="L100:S101"/>
    <mergeCell ref="T100:Y101"/>
    <mergeCell ref="Z100:AE101"/>
    <mergeCell ref="D102:K103"/>
    <mergeCell ref="D104:K105"/>
    <mergeCell ref="D106:K107"/>
    <mergeCell ref="D108:K109"/>
    <mergeCell ref="B100:C109"/>
    <mergeCell ref="Z102:AE103"/>
    <mergeCell ref="Z104:AE105"/>
    <mergeCell ref="Z106:AE107"/>
    <mergeCell ref="Z108:AE109"/>
    <mergeCell ref="D96:G98"/>
    <mergeCell ref="H96:U98"/>
    <mergeCell ref="V96:Z96"/>
    <mergeCell ref="AA96:AF96"/>
    <mergeCell ref="V97:Z97"/>
    <mergeCell ref="AA97:AF97"/>
    <mergeCell ref="V98:Z98"/>
    <mergeCell ref="AA98:AF98"/>
    <mergeCell ref="B99:AE99"/>
    <mergeCell ref="AA90:AF90"/>
    <mergeCell ref="AA91:AF91"/>
    <mergeCell ref="AA92:AF92"/>
    <mergeCell ref="AA93:AF93"/>
    <mergeCell ref="AA94:AF94"/>
    <mergeCell ref="H94:U94"/>
    <mergeCell ref="H95:U95"/>
    <mergeCell ref="V90:Z90"/>
    <mergeCell ref="V91:Z91"/>
    <mergeCell ref="V92:Z92"/>
    <mergeCell ref="V93:Z93"/>
    <mergeCell ref="V94:Z94"/>
    <mergeCell ref="V95:Z95"/>
    <mergeCell ref="AA95:AF95"/>
    <mergeCell ref="N71:P71"/>
    <mergeCell ref="D149:K149"/>
    <mergeCell ref="L149:T149"/>
    <mergeCell ref="B89:AE89"/>
    <mergeCell ref="B90:C98"/>
    <mergeCell ref="D90:G95"/>
    <mergeCell ref="H90:U90"/>
    <mergeCell ref="H91:U91"/>
    <mergeCell ref="H92:U92"/>
    <mergeCell ref="H93:U93"/>
    <mergeCell ref="G71:M71"/>
    <mergeCell ref="G72:M73"/>
    <mergeCell ref="G74:M75"/>
    <mergeCell ref="G76:M77"/>
    <mergeCell ref="G78:M79"/>
    <mergeCell ref="G87:P88"/>
    <mergeCell ref="Q87:U88"/>
    <mergeCell ref="V87:Z88"/>
    <mergeCell ref="AA87:AF88"/>
    <mergeCell ref="B80:C88"/>
    <mergeCell ref="D80:F88"/>
    <mergeCell ref="G80:P80"/>
    <mergeCell ref="G81:P82"/>
    <mergeCell ref="G83:P84"/>
    <mergeCell ref="G85:P86"/>
    <mergeCell ref="Q81:U82"/>
    <mergeCell ref="V81:Z82"/>
    <mergeCell ref="AA81:AF82"/>
    <mergeCell ref="Q83:U84"/>
    <mergeCell ref="V83:Z84"/>
    <mergeCell ref="AA83:AF84"/>
    <mergeCell ref="Q85:U86"/>
    <mergeCell ref="V85:Z86"/>
    <mergeCell ref="AA85:AF86"/>
    <mergeCell ref="Q80:U80"/>
    <mergeCell ref="N72:P73"/>
    <mergeCell ref="Q78:U79"/>
    <mergeCell ref="V78:Z79"/>
    <mergeCell ref="AA78:AF79"/>
    <mergeCell ref="V80:Z80"/>
    <mergeCell ref="AA80:AF80"/>
    <mergeCell ref="N78:P79"/>
    <mergeCell ref="Q76:U77"/>
    <mergeCell ref="V76:Z77"/>
    <mergeCell ref="AA76:AF77"/>
    <mergeCell ref="N76:P77"/>
    <mergeCell ref="Q74:U75"/>
    <mergeCell ref="V74:Z75"/>
    <mergeCell ref="AA74:AF75"/>
    <mergeCell ref="N74:P75"/>
    <mergeCell ref="V68:Z69"/>
    <mergeCell ref="AA68:AF69"/>
    <mergeCell ref="B51:AE51"/>
    <mergeCell ref="B70:AE70"/>
    <mergeCell ref="B71:C79"/>
    <mergeCell ref="D71:F79"/>
    <mergeCell ref="Q71:U71"/>
    <mergeCell ref="V71:Z71"/>
    <mergeCell ref="AA71:AF71"/>
    <mergeCell ref="Q72:U73"/>
    <mergeCell ref="V72:Z73"/>
    <mergeCell ref="AA72:AF73"/>
    <mergeCell ref="V64:Z65"/>
    <mergeCell ref="AA64:AF65"/>
    <mergeCell ref="G66:K67"/>
    <mergeCell ref="L66:P67"/>
    <mergeCell ref="Q66:U67"/>
    <mergeCell ref="V66:Z67"/>
    <mergeCell ref="AA66:AF67"/>
    <mergeCell ref="V61:Z61"/>
    <mergeCell ref="AA61:AF61"/>
    <mergeCell ref="G62:K63"/>
    <mergeCell ref="L62:P63"/>
    <mergeCell ref="Q62:U63"/>
    <mergeCell ref="B61:C69"/>
    <mergeCell ref="D61:F69"/>
    <mergeCell ref="G61:K61"/>
    <mergeCell ref="L61:P61"/>
    <mergeCell ref="Q61:U61"/>
    <mergeCell ref="G64:K65"/>
    <mergeCell ref="L64:P65"/>
    <mergeCell ref="Q64:U65"/>
    <mergeCell ref="G68:K69"/>
    <mergeCell ref="L68:P69"/>
    <mergeCell ref="Q68:U69"/>
    <mergeCell ref="V53:Z54"/>
    <mergeCell ref="L55:P56"/>
    <mergeCell ref="Q55:U56"/>
    <mergeCell ref="V55:Z56"/>
    <mergeCell ref="L57:P58"/>
    <mergeCell ref="Q57:U58"/>
    <mergeCell ref="V57:Z58"/>
    <mergeCell ref="V62:Z63"/>
    <mergeCell ref="AA62:AF63"/>
    <mergeCell ref="B49:K49"/>
    <mergeCell ref="G52:K52"/>
    <mergeCell ref="G53:K54"/>
    <mergeCell ref="G55:K56"/>
    <mergeCell ref="AA52:AF52"/>
    <mergeCell ref="AA53:AF54"/>
    <mergeCell ref="AA55:AF56"/>
    <mergeCell ref="B52:C60"/>
    <mergeCell ref="B46:C46"/>
    <mergeCell ref="D46:J46"/>
    <mergeCell ref="K46:AF46"/>
    <mergeCell ref="AA57:AF58"/>
    <mergeCell ref="D52:F60"/>
    <mergeCell ref="G59:K60"/>
    <mergeCell ref="L59:P60"/>
    <mergeCell ref="Q59:U60"/>
    <mergeCell ref="V59:Z60"/>
    <mergeCell ref="AA59:AF60"/>
    <mergeCell ref="G57:K58"/>
    <mergeCell ref="L52:P52"/>
    <mergeCell ref="Q52:U52"/>
    <mergeCell ref="V52:Z52"/>
    <mergeCell ref="L53:P54"/>
    <mergeCell ref="Q53:U54"/>
    <mergeCell ref="B43:C43"/>
    <mergeCell ref="D43:J45"/>
    <mergeCell ref="K43:U45"/>
    <mergeCell ref="V43:AF45"/>
    <mergeCell ref="E40:I40"/>
    <mergeCell ref="E41:I41"/>
    <mergeCell ref="E42:I42"/>
    <mergeCell ref="K39:U39"/>
    <mergeCell ref="V39:AF39"/>
    <mergeCell ref="K40:U40"/>
    <mergeCell ref="V40:AF40"/>
    <mergeCell ref="K41:U41"/>
    <mergeCell ref="V41:AF41"/>
    <mergeCell ref="K42:U42"/>
    <mergeCell ref="V42:AF42"/>
    <mergeCell ref="B38:C38"/>
    <mergeCell ref="D38:J38"/>
    <mergeCell ref="K38:U38"/>
    <mergeCell ref="V38:AF38"/>
    <mergeCell ref="E39:I39"/>
    <mergeCell ref="B36:C36"/>
    <mergeCell ref="D36:J36"/>
    <mergeCell ref="K36:U36"/>
    <mergeCell ref="V36:AF36"/>
    <mergeCell ref="B37:C37"/>
    <mergeCell ref="D37:J37"/>
    <mergeCell ref="K37:U37"/>
    <mergeCell ref="V37:AF37"/>
    <mergeCell ref="E34:I34"/>
    <mergeCell ref="K34:U34"/>
    <mergeCell ref="V34:AF34"/>
    <mergeCell ref="B35:C35"/>
    <mergeCell ref="D35:J35"/>
    <mergeCell ref="K35:U35"/>
    <mergeCell ref="V35:AF35"/>
    <mergeCell ref="E32:I32"/>
    <mergeCell ref="K32:U32"/>
    <mergeCell ref="V32:AF32"/>
    <mergeCell ref="E33:I33"/>
    <mergeCell ref="K33:U33"/>
    <mergeCell ref="V33:AF33"/>
    <mergeCell ref="E31:I31"/>
    <mergeCell ref="K31:U31"/>
    <mergeCell ref="V31:AF31"/>
    <mergeCell ref="B11:C11"/>
    <mergeCell ref="D11:J11"/>
    <mergeCell ref="K11:U11"/>
    <mergeCell ref="V11:AF11"/>
    <mergeCell ref="B15:C15"/>
    <mergeCell ref="D15:J15"/>
    <mergeCell ref="K16:U16"/>
    <mergeCell ref="V16:AF16"/>
    <mergeCell ref="B12:C12"/>
    <mergeCell ref="D12:J12"/>
    <mergeCell ref="K12:U12"/>
    <mergeCell ref="V12:AF12"/>
    <mergeCell ref="B13:C13"/>
    <mergeCell ref="D13:J13"/>
    <mergeCell ref="K13:U13"/>
    <mergeCell ref="V13:AF13"/>
    <mergeCell ref="B14:C14"/>
    <mergeCell ref="D14:J14"/>
    <mergeCell ref="K14:U14"/>
    <mergeCell ref="V14:AF14"/>
    <mergeCell ref="E22:I22"/>
    <mergeCell ref="K18:AC18"/>
    <mergeCell ref="AD18:AE18"/>
    <mergeCell ref="B17:C17"/>
    <mergeCell ref="D17:J17"/>
    <mergeCell ref="K17:U17"/>
    <mergeCell ref="V17:AF17"/>
    <mergeCell ref="B18:C18"/>
    <mergeCell ref="D18:J18"/>
    <mergeCell ref="K19:U19"/>
    <mergeCell ref="V19:AF19"/>
    <mergeCell ref="E19:I19"/>
    <mergeCell ref="E20:I20"/>
    <mergeCell ref="E21:I21"/>
    <mergeCell ref="K20:U20"/>
    <mergeCell ref="V20:AF20"/>
    <mergeCell ref="K21:U21"/>
    <mergeCell ref="V21:AF21"/>
    <mergeCell ref="K22:U22"/>
    <mergeCell ref="V22:AF22"/>
    <mergeCell ref="E28:I28"/>
    <mergeCell ref="K28:U28"/>
    <mergeCell ref="V28:AF28"/>
    <mergeCell ref="K24:AC24"/>
    <mergeCell ref="AD24:AE24"/>
    <mergeCell ref="E25:I25"/>
    <mergeCell ref="K25:U25"/>
    <mergeCell ref="V25:AF25"/>
    <mergeCell ref="K26:U26"/>
    <mergeCell ref="V26:AF26"/>
    <mergeCell ref="E27:I27"/>
    <mergeCell ref="K27:U27"/>
    <mergeCell ref="V27:AF27"/>
    <mergeCell ref="D382:K382"/>
    <mergeCell ref="L382:T382"/>
    <mergeCell ref="U382:AC382"/>
    <mergeCell ref="D288:AC288"/>
    <mergeCell ref="B290:AF293"/>
    <mergeCell ref="B295:H295"/>
    <mergeCell ref="B296:K296"/>
    <mergeCell ref="D298:S298"/>
    <mergeCell ref="B299:C299"/>
    <mergeCell ref="D299:AB299"/>
    <mergeCell ref="B301:J301"/>
    <mergeCell ref="B302:AF303"/>
    <mergeCell ref="B298:C298"/>
    <mergeCell ref="I314:U314"/>
    <mergeCell ref="I315:U315"/>
    <mergeCell ref="B304:C305"/>
    <mergeCell ref="D304:AF305"/>
    <mergeCell ref="B306:C311"/>
    <mergeCell ref="D306:AF311"/>
    <mergeCell ref="B313:P313"/>
    <mergeCell ref="B314:C316"/>
    <mergeCell ref="D314:H316"/>
    <mergeCell ref="I316:U316"/>
    <mergeCell ref="I317:U317"/>
  </mergeCells>
  <conditionalFormatting sqref="K16:U16">
    <cfRule type="containsText" dxfId="15" priority="6" operator="containsText" text="Nieprawidłowy PESEL-wprowadź ponownie">
      <formula>NOT(ISERROR(SEARCH("Nieprawidłowy PESEL-wprowadź ponownie",K16)))</formula>
    </cfRule>
  </conditionalFormatting>
  <conditionalFormatting sqref="V16:AF16">
    <cfRule type="containsText" dxfId="14" priority="5" operator="containsText" text="Nieprawidłowy PESEL-wprowadź ponownie">
      <formula>NOT(ISERROR(SEARCH("Nieprawidłowy PESEL-wprowadź ponownie",V16)))</formula>
    </cfRule>
  </conditionalFormatting>
  <conditionalFormatting sqref="V19:AF22 AF23">
    <cfRule type="containsText" dxfId="13" priority="4" operator="containsText" text="proszę wpisać dane">
      <formula>NOT(ISERROR(SEARCH("proszę wpisać dane",V19)))</formula>
    </cfRule>
  </conditionalFormatting>
  <conditionalFormatting sqref="V25:AF28 AF29">
    <cfRule type="containsText" dxfId="12" priority="3" operator="containsText" text="proszę wpisać dane">
      <formula>NOT(ISERROR(SEARCH("proszę wpisać dane",V25)))</formula>
    </cfRule>
  </conditionalFormatting>
  <conditionalFormatting sqref="V31:AF34">
    <cfRule type="containsText" dxfId="11" priority="2" operator="containsText" text="proszę wpisać dane">
      <formula>NOT(ISERROR(SEARCH("proszę wpisać dane",V31)))</formula>
    </cfRule>
  </conditionalFormatting>
  <conditionalFormatting sqref="V39:AF42">
    <cfRule type="containsText" dxfId="10" priority="1" operator="containsText" text="proszę wpisać dane">
      <formula>NOT(ISERROR(SEARCH("proszę wpisać dane",V39)))</formula>
    </cfRule>
  </conditionalFormatting>
  <dataValidations disablePrompts="1" count="1">
    <dataValidation type="list" allowBlank="1" showInputMessage="1" showErrorMessage="1" sqref="AD18 AF18 AD23:AD24 AF24 AD29:AD30 AF30" xr:uid="{00000000-0002-0000-0400-000000000000}">
      <formula1>TAKNIE</formula1>
    </dataValidation>
  </dataValidations>
  <pageMargins left="0.70866141732283472" right="0.70866141732283472" top="1.1023622047244095" bottom="0.98425196850393704" header="0.19685039370078741" footer="0.19685039370078741"/>
  <pageSetup paperSize="9" orientation="portrait" r:id="rId1"/>
  <headerFooter>
    <oddHeader>&amp;C&amp;G</oddHeader>
    <oddFooter>&amp;C&amp;9Stowarzyszenie "Samorządowe Centrum Przedsiębiorczości i Rozwoju" w Suchej Beskidzkiej
Ul Mickiewicza 175; 34 - 200 Sucha Beskidzka
www.funduszemalopolska.pl;    e-mail: sekretariat@funduszemalopolska.pl
tel:     33 874 11 03&amp;R&amp;P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81"/>
  <sheetViews>
    <sheetView tabSelected="1" view="pageLayout" topLeftCell="A370" zoomScale="175" zoomScaleNormal="100" zoomScalePageLayoutView="175" workbookViewId="0">
      <selection activeCell="D378" activeCellId="3" sqref="D127:AF132 D146:AC148 D262:AC264 D378:AC380"/>
    </sheetView>
  </sheetViews>
  <sheetFormatPr defaultColWidth="2.7109375" defaultRowHeight="15" x14ac:dyDescent="0.25"/>
  <sheetData>
    <row r="1" spans="1:32" x14ac:dyDescent="0.25">
      <c r="A1" s="118" t="s">
        <v>728</v>
      </c>
    </row>
    <row r="3" spans="1:32" x14ac:dyDescent="0.25">
      <c r="E3" s="235" t="s">
        <v>599</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4.5" customHeight="1" x14ac:dyDescent="0.25"/>
    <row r="5" spans="1:32" x14ac:dyDescent="0.25">
      <c r="C5" s="600" t="s">
        <v>484</v>
      </c>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1:32" ht="4.5" customHeight="1" x14ac:dyDescent="0.25"/>
    <row r="7" spans="1:32" x14ac:dyDescent="0.25">
      <c r="A7" s="21">
        <v>1</v>
      </c>
      <c r="B7" s="126" t="s">
        <v>559</v>
      </c>
      <c r="C7" s="126"/>
      <c r="D7" s="126"/>
      <c r="E7" s="126"/>
      <c r="F7" s="126"/>
      <c r="G7" s="126"/>
      <c r="H7" s="126"/>
      <c r="I7" s="126"/>
      <c r="J7" s="126"/>
      <c r="K7" s="126"/>
    </row>
    <row r="8" spans="1:32" x14ac:dyDescent="0.25">
      <c r="A8" s="38"/>
      <c r="B8" s="40"/>
      <c r="C8" s="40"/>
      <c r="D8" s="40"/>
      <c r="E8" s="40"/>
      <c r="F8" s="40"/>
      <c r="G8" s="40"/>
      <c r="H8" s="40"/>
      <c r="I8" s="40"/>
      <c r="J8" s="40"/>
      <c r="K8" s="525" t="s">
        <v>487</v>
      </c>
      <c r="L8" s="534"/>
      <c r="M8" s="534"/>
      <c r="N8" s="534"/>
      <c r="O8" s="534"/>
      <c r="P8" s="534"/>
      <c r="Q8" s="534"/>
      <c r="R8" s="534"/>
      <c r="S8" s="534"/>
      <c r="T8" s="534"/>
      <c r="U8" s="534"/>
      <c r="V8" s="534" t="s">
        <v>351</v>
      </c>
      <c r="W8" s="534"/>
      <c r="X8" s="534"/>
      <c r="Y8" s="534"/>
      <c r="Z8" s="534"/>
      <c r="AA8" s="534"/>
      <c r="AB8" s="534"/>
      <c r="AC8" s="534"/>
      <c r="AD8" s="534"/>
      <c r="AE8" s="534"/>
      <c r="AF8" s="534"/>
    </row>
    <row r="9" spans="1:32" x14ac:dyDescent="0.25">
      <c r="B9" s="474">
        <f>+A7+0.01</f>
        <v>1.01</v>
      </c>
      <c r="C9" s="474"/>
      <c r="D9" s="475" t="s">
        <v>271</v>
      </c>
      <c r="E9" s="476"/>
      <c r="F9" s="476"/>
      <c r="G9" s="476"/>
      <c r="H9" s="476"/>
      <c r="I9" s="476"/>
      <c r="J9" s="477"/>
      <c r="K9" s="450"/>
      <c r="L9" s="450"/>
      <c r="M9" s="450"/>
      <c r="N9" s="450"/>
      <c r="O9" s="450"/>
      <c r="P9" s="450"/>
      <c r="Q9" s="450"/>
      <c r="R9" s="450"/>
      <c r="S9" s="450"/>
      <c r="T9" s="450"/>
      <c r="U9" s="450"/>
      <c r="V9" s="450"/>
      <c r="W9" s="450"/>
      <c r="X9" s="450"/>
      <c r="Y9" s="450"/>
      <c r="Z9" s="450"/>
      <c r="AA9" s="450"/>
      <c r="AB9" s="450"/>
      <c r="AC9" s="450"/>
      <c r="AD9" s="450"/>
      <c r="AE9" s="450"/>
      <c r="AF9" s="450"/>
    </row>
    <row r="10" spans="1:32" x14ac:dyDescent="0.25">
      <c r="B10" s="474">
        <f t="shared" ref="B10:B15" si="0">+B9+0.01</f>
        <v>1.02</v>
      </c>
      <c r="C10" s="474"/>
      <c r="D10" s="475" t="s">
        <v>82</v>
      </c>
      <c r="E10" s="476"/>
      <c r="F10" s="476"/>
      <c r="G10" s="476"/>
      <c r="H10" s="476"/>
      <c r="I10" s="476"/>
      <c r="J10" s="477"/>
      <c r="K10" s="450"/>
      <c r="L10" s="450"/>
      <c r="M10" s="450"/>
      <c r="N10" s="450"/>
      <c r="O10" s="450"/>
      <c r="P10" s="450"/>
      <c r="Q10" s="450"/>
      <c r="R10" s="450"/>
      <c r="S10" s="450"/>
      <c r="T10" s="450"/>
      <c r="U10" s="450"/>
      <c r="V10" s="450"/>
      <c r="W10" s="450"/>
      <c r="X10" s="450"/>
      <c r="Y10" s="450"/>
      <c r="Z10" s="450"/>
      <c r="AA10" s="450"/>
      <c r="AB10" s="450"/>
      <c r="AC10" s="450"/>
      <c r="AD10" s="450"/>
      <c r="AE10" s="450"/>
      <c r="AF10" s="450"/>
    </row>
    <row r="11" spans="1:32" x14ac:dyDescent="0.25">
      <c r="B11" s="474">
        <f t="shared" si="0"/>
        <v>1.03</v>
      </c>
      <c r="C11" s="474"/>
      <c r="D11" s="475" t="s">
        <v>352</v>
      </c>
      <c r="E11" s="476"/>
      <c r="F11" s="476"/>
      <c r="G11" s="476"/>
      <c r="H11" s="476"/>
      <c r="I11" s="476"/>
      <c r="J11" s="477"/>
      <c r="K11" s="450"/>
      <c r="L11" s="450"/>
      <c r="M11" s="450"/>
      <c r="N11" s="450"/>
      <c r="O11" s="450"/>
      <c r="P11" s="450"/>
      <c r="Q11" s="450"/>
      <c r="R11" s="450"/>
      <c r="S11" s="450"/>
      <c r="T11" s="450"/>
      <c r="U11" s="450"/>
      <c r="V11" s="450"/>
      <c r="W11" s="450"/>
      <c r="X11" s="450"/>
      <c r="Y11" s="450"/>
      <c r="Z11" s="450"/>
      <c r="AA11" s="450"/>
      <c r="AB11" s="450"/>
      <c r="AC11" s="450"/>
      <c r="AD11" s="450"/>
      <c r="AE11" s="450"/>
      <c r="AF11" s="450"/>
    </row>
    <row r="12" spans="1:32" x14ac:dyDescent="0.25">
      <c r="B12" s="474">
        <f t="shared" si="0"/>
        <v>1.04</v>
      </c>
      <c r="C12" s="474"/>
      <c r="D12" s="475" t="s">
        <v>353</v>
      </c>
      <c r="E12" s="476"/>
      <c r="F12" s="476"/>
      <c r="G12" s="476"/>
      <c r="H12" s="476"/>
      <c r="I12" s="476"/>
      <c r="J12" s="477"/>
      <c r="K12" s="450"/>
      <c r="L12" s="450"/>
      <c r="M12" s="450"/>
      <c r="N12" s="450"/>
      <c r="O12" s="450"/>
      <c r="P12" s="450"/>
      <c r="Q12" s="450"/>
      <c r="R12" s="450"/>
      <c r="S12" s="450"/>
      <c r="T12" s="450"/>
      <c r="U12" s="450"/>
      <c r="V12" s="450"/>
      <c r="W12" s="450"/>
      <c r="X12" s="450"/>
      <c r="Y12" s="450"/>
      <c r="Z12" s="450"/>
      <c r="AA12" s="450"/>
      <c r="AB12" s="450"/>
      <c r="AC12" s="450"/>
      <c r="AD12" s="450"/>
      <c r="AE12" s="450"/>
      <c r="AF12" s="450"/>
    </row>
    <row r="13" spans="1:32" x14ac:dyDescent="0.25">
      <c r="B13" s="474">
        <f t="shared" si="0"/>
        <v>1.05</v>
      </c>
      <c r="C13" s="474"/>
      <c r="D13" s="475" t="s">
        <v>354</v>
      </c>
      <c r="E13" s="476"/>
      <c r="F13" s="476"/>
      <c r="G13" s="476"/>
      <c r="H13" s="476"/>
      <c r="I13" s="476"/>
      <c r="J13" s="477"/>
      <c r="K13" s="453"/>
      <c r="L13" s="453"/>
      <c r="M13" s="453"/>
      <c r="N13" s="453"/>
      <c r="O13" s="453"/>
      <c r="P13" s="453"/>
      <c r="Q13" s="453"/>
      <c r="R13" s="453"/>
      <c r="S13" s="453"/>
      <c r="T13" s="453"/>
      <c r="U13" s="453"/>
      <c r="V13" s="453"/>
      <c r="W13" s="453"/>
      <c r="X13" s="453"/>
      <c r="Y13" s="453"/>
      <c r="Z13" s="453"/>
      <c r="AA13" s="453"/>
      <c r="AB13" s="453"/>
      <c r="AC13" s="453"/>
      <c r="AD13" s="453"/>
      <c r="AE13" s="453"/>
      <c r="AF13" s="453"/>
    </row>
    <row r="14" spans="1:32" ht="15.75" thickBot="1" x14ac:dyDescent="0.3">
      <c r="B14" s="474">
        <f t="shared" si="0"/>
        <v>1.06</v>
      </c>
      <c r="C14" s="474"/>
      <c r="D14" s="475" t="s">
        <v>316</v>
      </c>
      <c r="E14" s="476"/>
      <c r="F14" s="476"/>
      <c r="G14" s="476"/>
      <c r="H14" s="476"/>
      <c r="I14" s="476"/>
      <c r="J14" s="477"/>
      <c r="K14" s="453"/>
      <c r="L14" s="453"/>
      <c r="M14" s="453"/>
      <c r="N14" s="453"/>
      <c r="O14" s="453"/>
      <c r="P14" s="453"/>
      <c r="Q14" s="453"/>
      <c r="R14" s="453"/>
      <c r="S14" s="453"/>
      <c r="T14" s="453"/>
      <c r="U14" s="453"/>
      <c r="V14" s="453"/>
      <c r="W14" s="453"/>
      <c r="X14" s="453"/>
      <c r="Y14" s="453"/>
      <c r="Z14" s="453"/>
      <c r="AA14" s="453"/>
      <c r="AB14" s="453"/>
      <c r="AC14" s="453"/>
      <c r="AD14" s="453"/>
      <c r="AE14" s="453"/>
      <c r="AF14" s="453"/>
    </row>
    <row r="15" spans="1:32" ht="15.75" thickBot="1" x14ac:dyDescent="0.3">
      <c r="B15" s="474">
        <f t="shared" si="0"/>
        <v>1.07</v>
      </c>
      <c r="C15" s="474"/>
      <c r="D15" s="475" t="s">
        <v>317</v>
      </c>
      <c r="E15" s="476"/>
      <c r="F15" s="476"/>
      <c r="G15" s="476"/>
      <c r="H15" s="476"/>
      <c r="I15" s="476"/>
      <c r="J15" s="476"/>
      <c r="K15" s="49"/>
      <c r="L15" s="50"/>
      <c r="M15" s="50"/>
      <c r="N15" s="50"/>
      <c r="O15" s="50"/>
      <c r="P15" s="50"/>
      <c r="Q15" s="50"/>
      <c r="R15" s="50"/>
      <c r="S15" s="50"/>
      <c r="T15" s="50"/>
      <c r="U15" s="51"/>
      <c r="V15" s="49"/>
      <c r="W15" s="50"/>
      <c r="X15" s="50"/>
      <c r="Y15" s="50"/>
      <c r="Z15" s="50"/>
      <c r="AA15" s="50"/>
      <c r="AB15" s="50"/>
      <c r="AC15" s="50"/>
      <c r="AD15" s="50"/>
      <c r="AE15" s="50"/>
      <c r="AF15" s="51"/>
    </row>
    <row r="16" spans="1:32" ht="12.75" customHeight="1" thickBot="1" x14ac:dyDescent="0.3">
      <c r="I16" s="89">
        <f>IF(10-MOD((K15*1+L15*3+M15*7+N15*9+O15*1+P15*3+Q15*7+R15*9+S15*1+T15*3),10)=10,0,10-MOD((K15*1+L15*3+M15*7+N15*9+O15*1+P15*3+Q15*7+R15*9+S15*1+T15*3),10))</f>
        <v>0</v>
      </c>
      <c r="J16" s="89">
        <f>+IF(10-MOD((V15*1+W15*3+X15*7+Y15*9+Z15*1+AA15*3+AB15*7+AC15*9+AD15*1+AE15*3),10)=10,0,10-MOD((V15*1+W15*3+X15*7+Y15*9+Z15*1+AA15*3+AB15*7+AC15*9+AD15*1+AE15*3),10))</f>
        <v>0</v>
      </c>
      <c r="K16" s="144" t="str">
        <f>IF(U15="","",IF(I16=U15,"","Nieprawidłowy PESEL-wprowadź ponownie"))</f>
        <v/>
      </c>
      <c r="L16" s="144"/>
      <c r="M16" s="144"/>
      <c r="N16" s="144"/>
      <c r="O16" s="144"/>
      <c r="P16" s="144"/>
      <c r="Q16" s="144"/>
      <c r="R16" s="144"/>
      <c r="S16" s="144"/>
      <c r="T16" s="144"/>
      <c r="U16" s="144"/>
      <c r="V16" s="144" t="str">
        <f>IF(AF15="","",IF(J16=AF15,"","Nieprawidłowy PESEL-wprowadź ponownie"))</f>
        <v/>
      </c>
      <c r="W16" s="144"/>
      <c r="X16" s="144"/>
      <c r="Y16" s="144"/>
      <c r="Z16" s="144"/>
      <c r="AA16" s="144"/>
      <c r="AB16" s="144"/>
      <c r="AC16" s="144"/>
      <c r="AD16" s="144"/>
      <c r="AE16" s="144"/>
      <c r="AF16" s="144"/>
    </row>
    <row r="17" spans="2:32" ht="15.75" thickBot="1" x14ac:dyDescent="0.3">
      <c r="B17" s="466">
        <f>+B15+0.01</f>
        <v>1.08</v>
      </c>
      <c r="C17" s="467"/>
      <c r="D17" s="468" t="s">
        <v>355</v>
      </c>
      <c r="E17" s="469"/>
      <c r="F17" s="469"/>
      <c r="G17" s="469"/>
      <c r="H17" s="469"/>
      <c r="I17" s="469"/>
      <c r="J17" s="470"/>
      <c r="K17" s="471"/>
      <c r="L17" s="471"/>
      <c r="M17" s="471"/>
      <c r="N17" s="471"/>
      <c r="O17" s="471"/>
      <c r="P17" s="471"/>
      <c r="Q17" s="471"/>
      <c r="R17" s="471"/>
      <c r="S17" s="471"/>
      <c r="T17" s="471"/>
      <c r="U17" s="471"/>
      <c r="V17" s="471"/>
      <c r="W17" s="471"/>
      <c r="X17" s="471"/>
      <c r="Y17" s="471"/>
      <c r="Z17" s="471"/>
      <c r="AA17" s="471"/>
      <c r="AB17" s="471"/>
      <c r="AC17" s="471"/>
      <c r="AD17" s="471"/>
      <c r="AE17" s="471"/>
      <c r="AF17" s="472"/>
    </row>
    <row r="18" spans="2:32" ht="15.75" thickBot="1" x14ac:dyDescent="0.3">
      <c r="B18" s="466">
        <f>+B17+0.01</f>
        <v>1.0900000000000001</v>
      </c>
      <c r="C18" s="467"/>
      <c r="D18" s="473" t="s">
        <v>269</v>
      </c>
      <c r="E18" s="473"/>
      <c r="F18" s="473"/>
      <c r="G18" s="473"/>
      <c r="H18" s="473"/>
      <c r="I18" s="473"/>
      <c r="J18" s="473"/>
      <c r="K18" s="463" t="s">
        <v>488</v>
      </c>
      <c r="L18" s="463"/>
      <c r="M18" s="463"/>
      <c r="N18" s="463"/>
      <c r="O18" s="463"/>
      <c r="P18" s="463"/>
      <c r="Q18" s="463"/>
      <c r="R18" s="463"/>
      <c r="S18" s="463"/>
      <c r="T18" s="463"/>
      <c r="U18" s="463"/>
      <c r="V18" s="463"/>
      <c r="W18" s="463"/>
      <c r="X18" s="463"/>
      <c r="Y18" s="463"/>
      <c r="Z18" s="463"/>
      <c r="AA18" s="463"/>
      <c r="AB18" s="463"/>
      <c r="AC18" s="463"/>
      <c r="AD18" s="464"/>
      <c r="AE18" s="465"/>
      <c r="AF18" s="53"/>
    </row>
    <row r="19" spans="2:32" x14ac:dyDescent="0.25">
      <c r="E19" s="172" t="s">
        <v>4</v>
      </c>
      <c r="F19" s="172"/>
      <c r="G19" s="172"/>
      <c r="H19" s="172"/>
      <c r="I19" s="172"/>
      <c r="K19" s="460"/>
      <c r="L19" s="461"/>
      <c r="M19" s="461"/>
      <c r="N19" s="461"/>
      <c r="O19" s="461"/>
      <c r="P19" s="461"/>
      <c r="Q19" s="461"/>
      <c r="R19" s="461"/>
      <c r="S19" s="461"/>
      <c r="T19" s="461"/>
      <c r="U19" s="461"/>
      <c r="V19" s="461" t="str">
        <f>IF(K19="","",IF($AD$18=Arkusz2!B3,'09. Kwestionariusz osobisty por'!K19,"proszę wpisać dane"))</f>
        <v/>
      </c>
      <c r="W19" s="461"/>
      <c r="X19" s="461"/>
      <c r="Y19" s="461"/>
      <c r="Z19" s="461"/>
      <c r="AA19" s="461"/>
      <c r="AB19" s="461"/>
      <c r="AC19" s="461"/>
      <c r="AD19" s="461"/>
      <c r="AE19" s="461"/>
      <c r="AF19" s="462"/>
    </row>
    <row r="20" spans="2:32" x14ac:dyDescent="0.25">
      <c r="E20" s="136" t="s">
        <v>5</v>
      </c>
      <c r="F20" s="136"/>
      <c r="G20" s="136"/>
      <c r="H20" s="136"/>
      <c r="I20" s="136"/>
      <c r="K20" s="449"/>
      <c r="L20" s="450"/>
      <c r="M20" s="450"/>
      <c r="N20" s="450"/>
      <c r="O20" s="450"/>
      <c r="P20" s="450"/>
      <c r="Q20" s="450"/>
      <c r="R20" s="450"/>
      <c r="S20" s="450"/>
      <c r="T20" s="450"/>
      <c r="U20" s="450"/>
      <c r="V20" s="450" t="str">
        <f>IF(K20="","",IF($AD$18=Arkusz2!B4,'09. Kwestionariusz osobisty por'!K20,"proszę wpisać dane"))</f>
        <v/>
      </c>
      <c r="W20" s="450"/>
      <c r="X20" s="450"/>
      <c r="Y20" s="450"/>
      <c r="Z20" s="450"/>
      <c r="AA20" s="450"/>
      <c r="AB20" s="450"/>
      <c r="AC20" s="450"/>
      <c r="AD20" s="450"/>
      <c r="AE20" s="450"/>
      <c r="AF20" s="451"/>
    </row>
    <row r="21" spans="2:32" x14ac:dyDescent="0.25">
      <c r="E21" s="136" t="s">
        <v>6</v>
      </c>
      <c r="F21" s="136"/>
      <c r="G21" s="136"/>
      <c r="H21" s="136"/>
      <c r="I21" s="136"/>
      <c r="K21" s="449"/>
      <c r="L21" s="450"/>
      <c r="M21" s="450"/>
      <c r="N21" s="450"/>
      <c r="O21" s="450"/>
      <c r="P21" s="450"/>
      <c r="Q21" s="450"/>
      <c r="R21" s="450"/>
      <c r="S21" s="450"/>
      <c r="T21" s="450"/>
      <c r="U21" s="450"/>
      <c r="V21" s="450" t="str">
        <f>IF(K21="","",IF($AD$18=Arkusz2!B5,'09. Kwestionariusz osobisty por'!K21,"proszę wpisać dane"))</f>
        <v/>
      </c>
      <c r="W21" s="450"/>
      <c r="X21" s="450"/>
      <c r="Y21" s="450"/>
      <c r="Z21" s="450"/>
      <c r="AA21" s="450"/>
      <c r="AB21" s="450"/>
      <c r="AC21" s="450"/>
      <c r="AD21" s="450"/>
      <c r="AE21" s="450"/>
      <c r="AF21" s="451"/>
    </row>
    <row r="22" spans="2:32" ht="15.75" thickBot="1" x14ac:dyDescent="0.3">
      <c r="E22" s="455" t="s">
        <v>7</v>
      </c>
      <c r="F22" s="455"/>
      <c r="G22" s="455"/>
      <c r="H22" s="455"/>
      <c r="I22" s="455"/>
      <c r="K22" s="452"/>
      <c r="L22" s="453"/>
      <c r="M22" s="453"/>
      <c r="N22" s="453"/>
      <c r="O22" s="453"/>
      <c r="P22" s="453"/>
      <c r="Q22" s="453"/>
      <c r="R22" s="453"/>
      <c r="S22" s="453"/>
      <c r="T22" s="453"/>
      <c r="U22" s="453"/>
      <c r="V22" s="453" t="str">
        <f>IF(K22="","",IF($AD$18=Arkusz2!B6,'09. Kwestionariusz osobisty por'!K22,"proszę wpisać dane"))</f>
        <v/>
      </c>
      <c r="W22" s="453"/>
      <c r="X22" s="453"/>
      <c r="Y22" s="453"/>
      <c r="Z22" s="453"/>
      <c r="AA22" s="453"/>
      <c r="AB22" s="453"/>
      <c r="AC22" s="453"/>
      <c r="AD22" s="453"/>
      <c r="AE22" s="453"/>
      <c r="AF22" s="454"/>
    </row>
    <row r="23" spans="2:32" x14ac:dyDescent="0.25">
      <c r="B23" s="585">
        <f>+B18+0.01</f>
        <v>1.1000000000000001</v>
      </c>
      <c r="C23" s="586"/>
      <c r="D23" s="485" t="s">
        <v>315</v>
      </c>
      <c r="E23" s="485"/>
      <c r="F23" s="485"/>
      <c r="G23" s="485"/>
      <c r="H23" s="485"/>
      <c r="I23" s="485"/>
      <c r="J23" s="589"/>
      <c r="K23" s="592" t="s">
        <v>570</v>
      </c>
      <c r="L23" s="593"/>
      <c r="M23" s="593"/>
      <c r="N23" s="593"/>
      <c r="O23" s="593"/>
      <c r="P23" s="593"/>
      <c r="Q23" s="593"/>
      <c r="R23" s="593"/>
      <c r="S23" s="593"/>
      <c r="T23" s="593"/>
      <c r="U23" s="593"/>
      <c r="V23" s="593"/>
      <c r="W23" s="593"/>
      <c r="X23" s="593"/>
      <c r="Y23" s="593"/>
      <c r="Z23" s="593"/>
      <c r="AA23" s="593"/>
      <c r="AB23" s="593"/>
      <c r="AC23" s="593"/>
      <c r="AD23" s="594"/>
      <c r="AE23" s="595"/>
      <c r="AF23" s="91"/>
    </row>
    <row r="24" spans="2:32" ht="15.75" thickBot="1" x14ac:dyDescent="0.3">
      <c r="B24" s="587"/>
      <c r="C24" s="588"/>
      <c r="D24" s="590"/>
      <c r="E24" s="590"/>
      <c r="F24" s="590"/>
      <c r="G24" s="590"/>
      <c r="H24" s="590"/>
      <c r="I24" s="590"/>
      <c r="J24" s="591"/>
      <c r="K24" s="456" t="s">
        <v>357</v>
      </c>
      <c r="L24" s="457"/>
      <c r="M24" s="457"/>
      <c r="N24" s="457"/>
      <c r="O24" s="457"/>
      <c r="P24" s="457"/>
      <c r="Q24" s="457"/>
      <c r="R24" s="457"/>
      <c r="S24" s="457"/>
      <c r="T24" s="457"/>
      <c r="U24" s="457"/>
      <c r="V24" s="457"/>
      <c r="W24" s="457"/>
      <c r="X24" s="457"/>
      <c r="Y24" s="457"/>
      <c r="Z24" s="457"/>
      <c r="AA24" s="457"/>
      <c r="AB24" s="457"/>
      <c r="AC24" s="457"/>
      <c r="AD24" s="458"/>
      <c r="AE24" s="459"/>
      <c r="AF24" s="92"/>
    </row>
    <row r="25" spans="2:32" x14ac:dyDescent="0.25">
      <c r="E25" s="172" t="s">
        <v>4</v>
      </c>
      <c r="F25" s="172"/>
      <c r="G25" s="172"/>
      <c r="H25" s="172"/>
      <c r="I25" s="172"/>
      <c r="K25" s="460" t="str">
        <f>IF($AD$23="TAK",K19,"")</f>
        <v/>
      </c>
      <c r="L25" s="461"/>
      <c r="M25" s="461"/>
      <c r="N25" s="461"/>
      <c r="O25" s="461"/>
      <c r="P25" s="461"/>
      <c r="Q25" s="461"/>
      <c r="R25" s="461"/>
      <c r="S25" s="461"/>
      <c r="T25" s="461"/>
      <c r="U25" s="461"/>
      <c r="V25" s="461" t="str">
        <f>IF(K25="","",IF($AD$24="TAK",'09. Kwestionariusz osobisty wn'!K25,"proszę wpisać dane"))</f>
        <v/>
      </c>
      <c r="W25" s="461"/>
      <c r="X25" s="461"/>
      <c r="Y25" s="461"/>
      <c r="Z25" s="461"/>
      <c r="AA25" s="461"/>
      <c r="AB25" s="461"/>
      <c r="AC25" s="461"/>
      <c r="AD25" s="461"/>
      <c r="AE25" s="461"/>
      <c r="AF25" s="462"/>
    </row>
    <row r="26" spans="2:32" x14ac:dyDescent="0.25">
      <c r="E26" s="136" t="s">
        <v>5</v>
      </c>
      <c r="F26" s="136"/>
      <c r="G26" s="136"/>
      <c r="H26" s="136"/>
      <c r="I26" s="136"/>
      <c r="K26" s="449" t="str">
        <f t="shared" ref="K26:K28" si="1">IF($AD$23="TAK",K20,"")</f>
        <v/>
      </c>
      <c r="L26" s="450"/>
      <c r="M26" s="450"/>
      <c r="N26" s="450"/>
      <c r="O26" s="450"/>
      <c r="P26" s="450"/>
      <c r="Q26" s="450"/>
      <c r="R26" s="450"/>
      <c r="S26" s="450"/>
      <c r="T26" s="450"/>
      <c r="U26" s="450"/>
      <c r="V26" s="450" t="str">
        <f>IF(K26="","",IF($AD$24="TAK",'09. Kwestionariusz osobisty wn'!K26,"proszę wpisać dane"))</f>
        <v/>
      </c>
      <c r="W26" s="450"/>
      <c r="X26" s="450"/>
      <c r="Y26" s="450"/>
      <c r="Z26" s="450"/>
      <c r="AA26" s="450"/>
      <c r="AB26" s="450"/>
      <c r="AC26" s="450"/>
      <c r="AD26" s="450"/>
      <c r="AE26" s="450"/>
      <c r="AF26" s="451"/>
    </row>
    <row r="27" spans="2:32" x14ac:dyDescent="0.25">
      <c r="E27" s="136" t="s">
        <v>6</v>
      </c>
      <c r="F27" s="136"/>
      <c r="G27" s="136"/>
      <c r="H27" s="136"/>
      <c r="I27" s="136"/>
      <c r="K27" s="449" t="str">
        <f t="shared" si="1"/>
        <v/>
      </c>
      <c r="L27" s="450"/>
      <c r="M27" s="450"/>
      <c r="N27" s="450"/>
      <c r="O27" s="450"/>
      <c r="P27" s="450"/>
      <c r="Q27" s="450"/>
      <c r="R27" s="450"/>
      <c r="S27" s="450"/>
      <c r="T27" s="450"/>
      <c r="U27" s="450"/>
      <c r="V27" s="450" t="str">
        <f>IF(K27="","",IF($AD$24="TAK",'09. Kwestionariusz osobisty wn'!K27,"proszę wpisać dane"))</f>
        <v/>
      </c>
      <c r="W27" s="450"/>
      <c r="X27" s="450"/>
      <c r="Y27" s="450"/>
      <c r="Z27" s="450"/>
      <c r="AA27" s="450"/>
      <c r="AB27" s="450"/>
      <c r="AC27" s="450"/>
      <c r="AD27" s="450"/>
      <c r="AE27" s="450"/>
      <c r="AF27" s="451"/>
    </row>
    <row r="28" spans="2:32" ht="15.75" thickBot="1" x14ac:dyDescent="0.3">
      <c r="E28" s="455" t="s">
        <v>7</v>
      </c>
      <c r="F28" s="455"/>
      <c r="G28" s="455"/>
      <c r="H28" s="455"/>
      <c r="I28" s="455"/>
      <c r="K28" s="452" t="str">
        <f t="shared" si="1"/>
        <v/>
      </c>
      <c r="L28" s="453"/>
      <c r="M28" s="453"/>
      <c r="N28" s="453"/>
      <c r="O28" s="453"/>
      <c r="P28" s="453"/>
      <c r="Q28" s="453"/>
      <c r="R28" s="453"/>
      <c r="S28" s="453"/>
      <c r="T28" s="453"/>
      <c r="U28" s="453"/>
      <c r="V28" s="453" t="str">
        <f>IF(K28="","",IF($AD$24="TAK",'09. Kwestionariusz osobisty wn'!K28,"proszę wpisać dane"))</f>
        <v/>
      </c>
      <c r="W28" s="453"/>
      <c r="X28" s="453"/>
      <c r="Y28" s="453"/>
      <c r="Z28" s="453"/>
      <c r="AA28" s="453"/>
      <c r="AB28" s="453"/>
      <c r="AC28" s="453"/>
      <c r="AD28" s="453"/>
      <c r="AE28" s="453"/>
      <c r="AF28" s="454"/>
    </row>
    <row r="29" spans="2:32" x14ac:dyDescent="0.25">
      <c r="B29" s="596">
        <f>+B23+0.01</f>
        <v>1.1100000000000001</v>
      </c>
      <c r="C29" s="597"/>
      <c r="D29" s="485" t="s">
        <v>358</v>
      </c>
      <c r="E29" s="485"/>
      <c r="F29" s="485"/>
      <c r="G29" s="485"/>
      <c r="H29" s="485"/>
      <c r="I29" s="485"/>
      <c r="J29" s="589"/>
      <c r="K29" s="592" t="s">
        <v>571</v>
      </c>
      <c r="L29" s="593"/>
      <c r="M29" s="593"/>
      <c r="N29" s="593"/>
      <c r="O29" s="593"/>
      <c r="P29" s="593"/>
      <c r="Q29" s="593"/>
      <c r="R29" s="593"/>
      <c r="S29" s="593"/>
      <c r="T29" s="593"/>
      <c r="U29" s="593"/>
      <c r="V29" s="593"/>
      <c r="W29" s="593"/>
      <c r="X29" s="593"/>
      <c r="Y29" s="593"/>
      <c r="Z29" s="593"/>
      <c r="AA29" s="593"/>
      <c r="AB29" s="593"/>
      <c r="AC29" s="593"/>
      <c r="AD29" s="594"/>
      <c r="AE29" s="595"/>
      <c r="AF29" s="90"/>
    </row>
    <row r="30" spans="2:32" ht="15.75" thickBot="1" x14ac:dyDescent="0.3">
      <c r="B30" s="598"/>
      <c r="C30" s="599"/>
      <c r="D30" s="590"/>
      <c r="E30" s="590"/>
      <c r="F30" s="590"/>
      <c r="G30" s="590"/>
      <c r="H30" s="590"/>
      <c r="I30" s="590"/>
      <c r="J30" s="591"/>
      <c r="K30" s="456" t="s">
        <v>359</v>
      </c>
      <c r="L30" s="457"/>
      <c r="M30" s="457"/>
      <c r="N30" s="457"/>
      <c r="O30" s="457"/>
      <c r="P30" s="457"/>
      <c r="Q30" s="457"/>
      <c r="R30" s="457"/>
      <c r="S30" s="457"/>
      <c r="T30" s="457"/>
      <c r="U30" s="457"/>
      <c r="V30" s="457"/>
      <c r="W30" s="457"/>
      <c r="X30" s="457"/>
      <c r="Y30" s="457"/>
      <c r="Z30" s="457"/>
      <c r="AA30" s="457"/>
      <c r="AB30" s="457"/>
      <c r="AC30" s="457"/>
      <c r="AD30" s="458"/>
      <c r="AE30" s="459"/>
      <c r="AF30" s="53"/>
    </row>
    <row r="31" spans="2:32" x14ac:dyDescent="0.25">
      <c r="E31" s="172" t="s">
        <v>4</v>
      </c>
      <c r="F31" s="172"/>
      <c r="G31" s="172"/>
      <c r="H31" s="172"/>
      <c r="I31" s="172"/>
      <c r="K31" s="460" t="str">
        <f>IF($AD$29="TAK",K25,"")</f>
        <v/>
      </c>
      <c r="L31" s="461"/>
      <c r="M31" s="461"/>
      <c r="N31" s="461"/>
      <c r="O31" s="461"/>
      <c r="P31" s="461"/>
      <c r="Q31" s="461"/>
      <c r="R31" s="461"/>
      <c r="S31" s="461"/>
      <c r="T31" s="461"/>
      <c r="U31" s="461"/>
      <c r="V31" s="461" t="str">
        <f>IF(K31="","",IF($AD$30=Arkusz2!B13,'09. Kwestionariusz osobisty wn'!K31,"proszę wpisać dane"))</f>
        <v/>
      </c>
      <c r="W31" s="461"/>
      <c r="X31" s="461"/>
      <c r="Y31" s="461"/>
      <c r="Z31" s="461"/>
      <c r="AA31" s="461"/>
      <c r="AB31" s="461"/>
      <c r="AC31" s="461"/>
      <c r="AD31" s="461"/>
      <c r="AE31" s="461"/>
      <c r="AF31" s="462"/>
    </row>
    <row r="32" spans="2:32" x14ac:dyDescent="0.25">
      <c r="E32" s="136" t="s">
        <v>5</v>
      </c>
      <c r="F32" s="136"/>
      <c r="G32" s="136"/>
      <c r="H32" s="136"/>
      <c r="I32" s="136"/>
      <c r="K32" s="449" t="str">
        <f t="shared" ref="K32" si="2">IF($AD$29="TAK",K26,"")</f>
        <v/>
      </c>
      <c r="L32" s="450"/>
      <c r="M32" s="450"/>
      <c r="N32" s="450"/>
      <c r="O32" s="450"/>
      <c r="P32" s="450"/>
      <c r="Q32" s="450"/>
      <c r="R32" s="450"/>
      <c r="S32" s="450"/>
      <c r="T32" s="450"/>
      <c r="U32" s="450"/>
      <c r="V32" s="450" t="str">
        <f>IF(K32="","",IF($AD$30=Arkusz2!B14,'09. Kwestionariusz osobisty wn'!K32,"proszę wpisać dane"))</f>
        <v/>
      </c>
      <c r="W32" s="450"/>
      <c r="X32" s="450"/>
      <c r="Y32" s="450"/>
      <c r="Z32" s="450"/>
      <c r="AA32" s="450"/>
      <c r="AB32" s="450"/>
      <c r="AC32" s="450"/>
      <c r="AD32" s="450"/>
      <c r="AE32" s="450"/>
      <c r="AF32" s="451"/>
    </row>
    <row r="33" spans="2:32" x14ac:dyDescent="0.25">
      <c r="E33" s="136" t="s">
        <v>6</v>
      </c>
      <c r="F33" s="136"/>
      <c r="G33" s="136"/>
      <c r="H33" s="136"/>
      <c r="I33" s="136"/>
      <c r="K33" s="449" t="str">
        <f>IF($AD$29="TAK",K27,"")</f>
        <v/>
      </c>
      <c r="L33" s="450"/>
      <c r="M33" s="450"/>
      <c r="N33" s="450"/>
      <c r="O33" s="450"/>
      <c r="P33" s="450"/>
      <c r="Q33" s="450"/>
      <c r="R33" s="450"/>
      <c r="S33" s="450"/>
      <c r="T33" s="450"/>
      <c r="U33" s="450"/>
      <c r="V33" s="450" t="str">
        <f>IF(K33="","",IF($AD$30=Arkusz2!B15,'09. Kwestionariusz osobisty wn'!K33,"proszę wpisać dane"))</f>
        <v/>
      </c>
      <c r="W33" s="450"/>
      <c r="X33" s="450"/>
      <c r="Y33" s="450"/>
      <c r="Z33" s="450"/>
      <c r="AA33" s="450"/>
      <c r="AB33" s="450"/>
      <c r="AC33" s="450"/>
      <c r="AD33" s="450"/>
      <c r="AE33" s="450"/>
      <c r="AF33" s="451"/>
    </row>
    <row r="34" spans="2:32" ht="15.75" thickBot="1" x14ac:dyDescent="0.3">
      <c r="E34" s="455" t="s">
        <v>7</v>
      </c>
      <c r="F34" s="455"/>
      <c r="G34" s="455"/>
      <c r="H34" s="455"/>
      <c r="I34" s="455"/>
      <c r="K34" s="478" t="str">
        <f>IF($AD$29="TAK",K28,"")</f>
        <v/>
      </c>
      <c r="L34" s="479"/>
      <c r="M34" s="479"/>
      <c r="N34" s="479"/>
      <c r="O34" s="479"/>
      <c r="P34" s="479"/>
      <c r="Q34" s="479"/>
      <c r="R34" s="479"/>
      <c r="S34" s="479"/>
      <c r="T34" s="479"/>
      <c r="U34" s="479"/>
      <c r="V34" s="453" t="str">
        <f>IF(K34="","",IF($AD$30=Arkusz2!B16,'09. Kwestionariusz osobisty wn'!K34,"proszę wpisać dane"))</f>
        <v/>
      </c>
      <c r="W34" s="453"/>
      <c r="X34" s="453"/>
      <c r="Y34" s="453"/>
      <c r="Z34" s="453"/>
      <c r="AA34" s="453"/>
      <c r="AB34" s="453"/>
      <c r="AC34" s="453"/>
      <c r="AD34" s="453"/>
      <c r="AE34" s="453"/>
      <c r="AF34" s="480"/>
    </row>
    <row r="35" spans="2:32" ht="15.75" thickBot="1" x14ac:dyDescent="0.3">
      <c r="B35" s="481">
        <f>+B29+0.01</f>
        <v>1.1200000000000001</v>
      </c>
      <c r="C35" s="482"/>
      <c r="D35" s="473" t="s">
        <v>84</v>
      </c>
      <c r="E35" s="473"/>
      <c r="F35" s="473"/>
      <c r="G35" s="473"/>
      <c r="H35" s="473"/>
      <c r="I35" s="473"/>
      <c r="J35" s="473"/>
      <c r="K35" s="471"/>
      <c r="L35" s="471"/>
      <c r="M35" s="471"/>
      <c r="N35" s="471"/>
      <c r="O35" s="471"/>
      <c r="P35" s="471"/>
      <c r="Q35" s="471"/>
      <c r="R35" s="471"/>
      <c r="S35" s="471"/>
      <c r="T35" s="471"/>
      <c r="U35" s="471"/>
      <c r="V35" s="471"/>
      <c r="W35" s="471"/>
      <c r="X35" s="471"/>
      <c r="Y35" s="471"/>
      <c r="Z35" s="471"/>
      <c r="AA35" s="471"/>
      <c r="AB35" s="471"/>
      <c r="AC35" s="471"/>
      <c r="AD35" s="471"/>
      <c r="AE35" s="471"/>
      <c r="AF35" s="472"/>
    </row>
    <row r="36" spans="2:32" ht="15.75" thickBot="1" x14ac:dyDescent="0.3">
      <c r="B36" s="481">
        <f>+B35+0.01</f>
        <v>1.1300000000000001</v>
      </c>
      <c r="C36" s="482"/>
      <c r="D36" s="473" t="s">
        <v>360</v>
      </c>
      <c r="E36" s="473"/>
      <c r="F36" s="473"/>
      <c r="G36" s="473"/>
      <c r="H36" s="473"/>
      <c r="I36" s="473"/>
      <c r="J36" s="473"/>
      <c r="K36" s="471"/>
      <c r="L36" s="471"/>
      <c r="M36" s="471"/>
      <c r="N36" s="471"/>
      <c r="O36" s="471"/>
      <c r="P36" s="471"/>
      <c r="Q36" s="471"/>
      <c r="R36" s="471"/>
      <c r="S36" s="471"/>
      <c r="T36" s="471"/>
      <c r="U36" s="471"/>
      <c r="V36" s="471"/>
      <c r="W36" s="471"/>
      <c r="X36" s="471"/>
      <c r="Y36" s="471"/>
      <c r="Z36" s="471"/>
      <c r="AA36" s="471"/>
      <c r="AB36" s="471"/>
      <c r="AC36" s="471"/>
      <c r="AD36" s="471"/>
      <c r="AE36" s="471"/>
      <c r="AF36" s="472"/>
    </row>
    <row r="37" spans="2:32" ht="15.75" thickBot="1" x14ac:dyDescent="0.3">
      <c r="B37" s="481">
        <f>+B36+0.01</f>
        <v>1.1400000000000001</v>
      </c>
      <c r="C37" s="482"/>
      <c r="D37" s="473" t="s">
        <v>361</v>
      </c>
      <c r="E37" s="473"/>
      <c r="F37" s="473"/>
      <c r="G37" s="473"/>
      <c r="H37" s="473"/>
      <c r="I37" s="473"/>
      <c r="J37" s="473"/>
      <c r="K37" s="471"/>
      <c r="L37" s="471"/>
      <c r="M37" s="471"/>
      <c r="N37" s="471"/>
      <c r="O37" s="471"/>
      <c r="P37" s="471"/>
      <c r="Q37" s="471"/>
      <c r="R37" s="471"/>
      <c r="S37" s="471"/>
      <c r="T37" s="471"/>
      <c r="U37" s="471"/>
      <c r="V37" s="471"/>
      <c r="W37" s="471"/>
      <c r="X37" s="471"/>
      <c r="Y37" s="471"/>
      <c r="Z37" s="471"/>
      <c r="AA37" s="471"/>
      <c r="AB37" s="471"/>
      <c r="AC37" s="471"/>
      <c r="AD37" s="471"/>
      <c r="AE37" s="471"/>
      <c r="AF37" s="472"/>
    </row>
    <row r="38" spans="2:32" ht="15.75" thickBot="1" x14ac:dyDescent="0.3">
      <c r="B38" s="481">
        <f>+B37+0.01</f>
        <v>1.1500000000000001</v>
      </c>
      <c r="C38" s="482"/>
      <c r="D38" s="473" t="s">
        <v>362</v>
      </c>
      <c r="E38" s="473"/>
      <c r="F38" s="473"/>
      <c r="G38" s="473"/>
      <c r="H38" s="473"/>
      <c r="I38" s="473"/>
      <c r="J38" s="483"/>
      <c r="K38" s="484">
        <f>SUM(K39:U42)</f>
        <v>0</v>
      </c>
      <c r="L38" s="485"/>
      <c r="M38" s="485"/>
      <c r="N38" s="485"/>
      <c r="O38" s="485"/>
      <c r="P38" s="485"/>
      <c r="Q38" s="485"/>
      <c r="R38" s="485"/>
      <c r="S38" s="485"/>
      <c r="T38" s="485"/>
      <c r="U38" s="485"/>
      <c r="V38" s="485">
        <f>SUM(V39:AF42)</f>
        <v>0</v>
      </c>
      <c r="W38" s="485"/>
      <c r="X38" s="485"/>
      <c r="Y38" s="485"/>
      <c r="Z38" s="485"/>
      <c r="AA38" s="485"/>
      <c r="AB38" s="485"/>
      <c r="AC38" s="485"/>
      <c r="AD38" s="485"/>
      <c r="AE38" s="485"/>
      <c r="AF38" s="486"/>
    </row>
    <row r="39" spans="2:32" x14ac:dyDescent="0.25">
      <c r="E39" s="487" t="s">
        <v>363</v>
      </c>
      <c r="F39" s="487"/>
      <c r="G39" s="487"/>
      <c r="H39" s="487"/>
      <c r="I39" s="487"/>
      <c r="K39" s="500"/>
      <c r="L39" s="501"/>
      <c r="M39" s="501"/>
      <c r="N39" s="501"/>
      <c r="O39" s="501"/>
      <c r="P39" s="501"/>
      <c r="Q39" s="501"/>
      <c r="R39" s="501"/>
      <c r="S39" s="501"/>
      <c r="T39" s="501"/>
      <c r="U39" s="501"/>
      <c r="V39" s="501"/>
      <c r="W39" s="501"/>
      <c r="X39" s="501"/>
      <c r="Y39" s="501"/>
      <c r="Z39" s="501"/>
      <c r="AA39" s="501"/>
      <c r="AB39" s="501"/>
      <c r="AC39" s="501"/>
      <c r="AD39" s="501"/>
      <c r="AE39" s="501"/>
      <c r="AF39" s="502"/>
    </row>
    <row r="40" spans="2:32" x14ac:dyDescent="0.25">
      <c r="E40" s="249" t="s">
        <v>364</v>
      </c>
      <c r="F40" s="249"/>
      <c r="G40" s="249"/>
      <c r="H40" s="249"/>
      <c r="I40" s="249"/>
      <c r="K40" s="500"/>
      <c r="L40" s="501"/>
      <c r="M40" s="501"/>
      <c r="N40" s="501"/>
      <c r="O40" s="501"/>
      <c r="P40" s="501"/>
      <c r="Q40" s="501"/>
      <c r="R40" s="501"/>
      <c r="S40" s="501"/>
      <c r="T40" s="501"/>
      <c r="U40" s="501"/>
      <c r="V40" s="501"/>
      <c r="W40" s="501"/>
      <c r="X40" s="501"/>
      <c r="Y40" s="501"/>
      <c r="Z40" s="501"/>
      <c r="AA40" s="501"/>
      <c r="AB40" s="501"/>
      <c r="AC40" s="501"/>
      <c r="AD40" s="501"/>
      <c r="AE40" s="501"/>
      <c r="AF40" s="502"/>
    </row>
    <row r="41" spans="2:32" x14ac:dyDescent="0.25">
      <c r="E41" s="249" t="s">
        <v>365</v>
      </c>
      <c r="F41" s="249"/>
      <c r="G41" s="249"/>
      <c r="H41" s="249"/>
      <c r="I41" s="249"/>
      <c r="K41" s="500"/>
      <c r="L41" s="501"/>
      <c r="M41" s="501"/>
      <c r="N41" s="501"/>
      <c r="O41" s="501"/>
      <c r="P41" s="501"/>
      <c r="Q41" s="501"/>
      <c r="R41" s="501"/>
      <c r="S41" s="501"/>
      <c r="T41" s="501"/>
      <c r="U41" s="501"/>
      <c r="V41" s="501"/>
      <c r="W41" s="501"/>
      <c r="X41" s="501"/>
      <c r="Y41" s="501"/>
      <c r="Z41" s="501"/>
      <c r="AA41" s="501"/>
      <c r="AB41" s="501"/>
      <c r="AC41" s="501"/>
      <c r="AD41" s="501"/>
      <c r="AE41" s="501"/>
      <c r="AF41" s="502"/>
    </row>
    <row r="42" spans="2:32" ht="20.25" customHeight="1" thickBot="1" x14ac:dyDescent="0.3">
      <c r="E42" s="499" t="s">
        <v>486</v>
      </c>
      <c r="F42" s="499"/>
      <c r="G42" s="499"/>
      <c r="H42" s="499"/>
      <c r="I42" s="499"/>
      <c r="K42" s="503"/>
      <c r="L42" s="504"/>
      <c r="M42" s="504"/>
      <c r="N42" s="504"/>
      <c r="O42" s="504"/>
      <c r="P42" s="504"/>
      <c r="Q42" s="504"/>
      <c r="R42" s="504"/>
      <c r="S42" s="504"/>
      <c r="T42" s="504"/>
      <c r="U42" s="504"/>
      <c r="V42" s="504"/>
      <c r="W42" s="504"/>
      <c r="X42" s="504"/>
      <c r="Y42" s="504"/>
      <c r="Z42" s="504"/>
      <c r="AA42" s="504"/>
      <c r="AB42" s="504"/>
      <c r="AC42" s="504"/>
      <c r="AD42" s="504"/>
      <c r="AE42" s="504"/>
      <c r="AF42" s="505"/>
    </row>
    <row r="43" spans="2:32" ht="15.75" thickBot="1" x14ac:dyDescent="0.3">
      <c r="B43" s="481">
        <f>+B38+0.01</f>
        <v>1.1600000000000001</v>
      </c>
      <c r="C43" s="488"/>
      <c r="D43" s="489" t="s">
        <v>366</v>
      </c>
      <c r="E43" s="490"/>
      <c r="F43" s="490"/>
      <c r="G43" s="490"/>
      <c r="H43" s="490"/>
      <c r="I43" s="490"/>
      <c r="J43" s="490"/>
      <c r="K43" s="494"/>
      <c r="L43" s="494"/>
      <c r="M43" s="494"/>
      <c r="N43" s="494"/>
      <c r="O43" s="494"/>
      <c r="P43" s="494"/>
      <c r="Q43" s="494"/>
      <c r="R43" s="494"/>
      <c r="S43" s="494"/>
      <c r="T43" s="494"/>
      <c r="U43" s="494"/>
      <c r="V43" s="494"/>
      <c r="W43" s="494"/>
      <c r="X43" s="494"/>
      <c r="Y43" s="494"/>
      <c r="Z43" s="494"/>
      <c r="AA43" s="494"/>
      <c r="AB43" s="494"/>
      <c r="AC43" s="494"/>
      <c r="AD43" s="494"/>
      <c r="AE43" s="494"/>
      <c r="AF43" s="496"/>
    </row>
    <row r="44" spans="2:32" x14ac:dyDescent="0.25">
      <c r="D44" s="491"/>
      <c r="E44" s="441"/>
      <c r="F44" s="441"/>
      <c r="G44" s="441"/>
      <c r="H44" s="441"/>
      <c r="I44" s="441"/>
      <c r="J44" s="441"/>
      <c r="K44" s="272"/>
      <c r="L44" s="272"/>
      <c r="M44" s="272"/>
      <c r="N44" s="272"/>
      <c r="O44" s="272"/>
      <c r="P44" s="272"/>
      <c r="Q44" s="272"/>
      <c r="R44" s="272"/>
      <c r="S44" s="272"/>
      <c r="T44" s="272"/>
      <c r="U44" s="272"/>
      <c r="V44" s="272"/>
      <c r="W44" s="272"/>
      <c r="X44" s="272"/>
      <c r="Y44" s="272"/>
      <c r="Z44" s="272"/>
      <c r="AA44" s="272"/>
      <c r="AB44" s="272"/>
      <c r="AC44" s="272"/>
      <c r="AD44" s="272"/>
      <c r="AE44" s="272"/>
      <c r="AF44" s="497"/>
    </row>
    <row r="45" spans="2:32" ht="15.75" thickBot="1" x14ac:dyDescent="0.3">
      <c r="D45" s="492"/>
      <c r="E45" s="493"/>
      <c r="F45" s="493"/>
      <c r="G45" s="493"/>
      <c r="H45" s="493"/>
      <c r="I45" s="493"/>
      <c r="J45" s="493"/>
      <c r="K45" s="495"/>
      <c r="L45" s="495"/>
      <c r="M45" s="495"/>
      <c r="N45" s="495"/>
      <c r="O45" s="495"/>
      <c r="P45" s="495"/>
      <c r="Q45" s="495"/>
      <c r="R45" s="495"/>
      <c r="S45" s="495"/>
      <c r="T45" s="495"/>
      <c r="U45" s="495"/>
      <c r="V45" s="495"/>
      <c r="W45" s="495"/>
      <c r="X45" s="495"/>
      <c r="Y45" s="495"/>
      <c r="Z45" s="495"/>
      <c r="AA45" s="495"/>
      <c r="AB45" s="495"/>
      <c r="AC45" s="495"/>
      <c r="AD45" s="495"/>
      <c r="AE45" s="495"/>
      <c r="AF45" s="498"/>
    </row>
    <row r="46" spans="2:32" ht="20.25" customHeight="1" thickBot="1" x14ac:dyDescent="0.3">
      <c r="B46" s="481">
        <f>+B43+0.01</f>
        <v>1.1700000000000002</v>
      </c>
      <c r="C46" s="482"/>
      <c r="D46" s="510" t="s">
        <v>367</v>
      </c>
      <c r="E46" s="510"/>
      <c r="F46" s="510"/>
      <c r="G46" s="510"/>
      <c r="H46" s="510"/>
      <c r="I46" s="510"/>
      <c r="J46" s="510"/>
      <c r="K46" s="511"/>
      <c r="L46" s="512"/>
      <c r="M46" s="512"/>
      <c r="N46" s="512"/>
      <c r="O46" s="512"/>
      <c r="P46" s="512"/>
      <c r="Q46" s="512"/>
      <c r="R46" s="512"/>
      <c r="S46" s="512"/>
      <c r="T46" s="512"/>
      <c r="U46" s="512"/>
      <c r="V46" s="512"/>
      <c r="W46" s="512"/>
      <c r="X46" s="512"/>
      <c r="Y46" s="512"/>
      <c r="Z46" s="512"/>
      <c r="AA46" s="512"/>
      <c r="AB46" s="512"/>
      <c r="AC46" s="512"/>
      <c r="AD46" s="512"/>
      <c r="AE46" s="512"/>
      <c r="AF46" s="513"/>
    </row>
    <row r="49" spans="1:32" x14ac:dyDescent="0.25">
      <c r="A49" s="21">
        <f>+A7+1</f>
        <v>2</v>
      </c>
      <c r="B49" s="126" t="s">
        <v>416</v>
      </c>
      <c r="C49" s="126"/>
      <c r="D49" s="126"/>
      <c r="E49" s="126"/>
      <c r="F49" s="126"/>
      <c r="G49" s="126"/>
      <c r="H49" s="126"/>
      <c r="I49" s="126"/>
      <c r="J49" s="126"/>
      <c r="K49" s="126"/>
    </row>
    <row r="50" spans="1:32" ht="15.75" thickBot="1" x14ac:dyDescent="0.3"/>
    <row r="51" spans="1:32" ht="15" customHeight="1" x14ac:dyDescent="0.25">
      <c r="B51" s="523" t="s">
        <v>119</v>
      </c>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4"/>
    </row>
    <row r="52" spans="1:32" ht="15" customHeight="1" x14ac:dyDescent="0.25">
      <c r="B52" s="509">
        <f>+A49+0.01</f>
        <v>2.0099999999999998</v>
      </c>
      <c r="C52" s="137"/>
      <c r="D52" s="345" t="s">
        <v>372</v>
      </c>
      <c r="E52" s="506"/>
      <c r="F52" s="506"/>
      <c r="G52" s="506" t="s">
        <v>121</v>
      </c>
      <c r="H52" s="506"/>
      <c r="I52" s="506"/>
      <c r="J52" s="506"/>
      <c r="K52" s="506"/>
      <c r="L52" s="515" t="s">
        <v>369</v>
      </c>
      <c r="M52" s="515"/>
      <c r="N52" s="515"/>
      <c r="O52" s="515"/>
      <c r="P52" s="515"/>
      <c r="Q52" s="515" t="s">
        <v>123</v>
      </c>
      <c r="R52" s="515"/>
      <c r="S52" s="515"/>
      <c r="T52" s="515"/>
      <c r="U52" s="515"/>
      <c r="V52" s="515" t="s">
        <v>370</v>
      </c>
      <c r="W52" s="515"/>
      <c r="X52" s="515"/>
      <c r="Y52" s="515"/>
      <c r="Z52" s="515"/>
      <c r="AA52" s="172" t="s">
        <v>371</v>
      </c>
      <c r="AB52" s="172"/>
      <c r="AC52" s="172"/>
      <c r="AD52" s="172"/>
      <c r="AE52" s="136"/>
      <c r="AF52" s="507"/>
    </row>
    <row r="53" spans="1:32" ht="11.25" customHeight="1" x14ac:dyDescent="0.25">
      <c r="B53" s="509"/>
      <c r="C53" s="137"/>
      <c r="D53" s="194"/>
      <c r="E53" s="194"/>
      <c r="F53" s="194"/>
      <c r="G53" s="279"/>
      <c r="H53" s="279"/>
      <c r="I53" s="279"/>
      <c r="J53" s="279"/>
      <c r="K53" s="279"/>
      <c r="L53" s="279"/>
      <c r="M53" s="279"/>
      <c r="N53" s="279"/>
      <c r="O53" s="279"/>
      <c r="P53" s="279"/>
      <c r="Q53" s="279"/>
      <c r="R53" s="279"/>
      <c r="S53" s="279"/>
      <c r="T53" s="279"/>
      <c r="U53" s="279"/>
      <c r="V53" s="514"/>
      <c r="W53" s="514"/>
      <c r="X53" s="514"/>
      <c r="Y53" s="514"/>
      <c r="Z53" s="514"/>
      <c r="AA53" s="195"/>
      <c r="AB53" s="195"/>
      <c r="AC53" s="195"/>
      <c r="AD53" s="195"/>
      <c r="AE53" s="195"/>
      <c r="AF53" s="508"/>
    </row>
    <row r="54" spans="1:32" ht="11.25" customHeight="1" x14ac:dyDescent="0.25">
      <c r="B54" s="509"/>
      <c r="C54" s="137"/>
      <c r="D54" s="194"/>
      <c r="E54" s="194"/>
      <c r="F54" s="194"/>
      <c r="G54" s="279"/>
      <c r="H54" s="279"/>
      <c r="I54" s="279"/>
      <c r="J54" s="279"/>
      <c r="K54" s="279"/>
      <c r="L54" s="279"/>
      <c r="M54" s="279"/>
      <c r="N54" s="279"/>
      <c r="O54" s="279"/>
      <c r="P54" s="279"/>
      <c r="Q54" s="279"/>
      <c r="R54" s="279"/>
      <c r="S54" s="279"/>
      <c r="T54" s="279"/>
      <c r="U54" s="279"/>
      <c r="V54" s="514"/>
      <c r="W54" s="514"/>
      <c r="X54" s="514"/>
      <c r="Y54" s="514"/>
      <c r="Z54" s="514"/>
      <c r="AA54" s="195"/>
      <c r="AB54" s="195"/>
      <c r="AC54" s="195"/>
      <c r="AD54" s="195"/>
      <c r="AE54" s="195"/>
      <c r="AF54" s="508"/>
    </row>
    <row r="55" spans="1:32" ht="11.25" customHeight="1" x14ac:dyDescent="0.25">
      <c r="B55" s="509"/>
      <c r="C55" s="137"/>
      <c r="D55" s="194"/>
      <c r="E55" s="194"/>
      <c r="F55" s="194"/>
      <c r="G55" s="279"/>
      <c r="H55" s="279"/>
      <c r="I55" s="279"/>
      <c r="J55" s="279"/>
      <c r="K55" s="279"/>
      <c r="L55" s="279"/>
      <c r="M55" s="279"/>
      <c r="N55" s="279"/>
      <c r="O55" s="279"/>
      <c r="P55" s="279"/>
      <c r="Q55" s="279"/>
      <c r="R55" s="279"/>
      <c r="S55" s="279"/>
      <c r="T55" s="279"/>
      <c r="U55" s="279"/>
      <c r="V55" s="514"/>
      <c r="W55" s="514"/>
      <c r="X55" s="514"/>
      <c r="Y55" s="514"/>
      <c r="Z55" s="514"/>
      <c r="AA55" s="195"/>
      <c r="AB55" s="195"/>
      <c r="AC55" s="195"/>
      <c r="AD55" s="195"/>
      <c r="AE55" s="195"/>
      <c r="AF55" s="508"/>
    </row>
    <row r="56" spans="1:32" ht="11.25" customHeight="1" x14ac:dyDescent="0.25">
      <c r="B56" s="509"/>
      <c r="C56" s="137"/>
      <c r="D56" s="194"/>
      <c r="E56" s="194"/>
      <c r="F56" s="194"/>
      <c r="G56" s="279"/>
      <c r="H56" s="279"/>
      <c r="I56" s="279"/>
      <c r="J56" s="279"/>
      <c r="K56" s="279"/>
      <c r="L56" s="279"/>
      <c r="M56" s="279"/>
      <c r="N56" s="279"/>
      <c r="O56" s="279"/>
      <c r="P56" s="279"/>
      <c r="Q56" s="279"/>
      <c r="R56" s="279"/>
      <c r="S56" s="279"/>
      <c r="T56" s="279"/>
      <c r="U56" s="279"/>
      <c r="V56" s="514"/>
      <c r="W56" s="514"/>
      <c r="X56" s="514"/>
      <c r="Y56" s="514"/>
      <c r="Z56" s="514"/>
      <c r="AA56" s="195"/>
      <c r="AB56" s="195"/>
      <c r="AC56" s="195"/>
      <c r="AD56" s="195"/>
      <c r="AE56" s="195"/>
      <c r="AF56" s="508"/>
    </row>
    <row r="57" spans="1:32" ht="11.25" customHeight="1" x14ac:dyDescent="0.25">
      <c r="B57" s="509"/>
      <c r="C57" s="137"/>
      <c r="D57" s="194"/>
      <c r="E57" s="194"/>
      <c r="F57" s="194"/>
      <c r="G57" s="279"/>
      <c r="H57" s="279"/>
      <c r="I57" s="279"/>
      <c r="J57" s="279"/>
      <c r="K57" s="279"/>
      <c r="L57" s="279"/>
      <c r="M57" s="279"/>
      <c r="N57" s="279"/>
      <c r="O57" s="279"/>
      <c r="P57" s="279"/>
      <c r="Q57" s="279"/>
      <c r="R57" s="279"/>
      <c r="S57" s="279"/>
      <c r="T57" s="279"/>
      <c r="U57" s="279"/>
      <c r="V57" s="514"/>
      <c r="W57" s="514"/>
      <c r="X57" s="514"/>
      <c r="Y57" s="514"/>
      <c r="Z57" s="514"/>
      <c r="AA57" s="195"/>
      <c r="AB57" s="195"/>
      <c r="AC57" s="195"/>
      <c r="AD57" s="195"/>
      <c r="AE57" s="195"/>
      <c r="AF57" s="508"/>
    </row>
    <row r="58" spans="1:32" ht="11.25" customHeight="1" x14ac:dyDescent="0.25">
      <c r="B58" s="509"/>
      <c r="C58" s="137"/>
      <c r="D58" s="194"/>
      <c r="E58" s="194"/>
      <c r="F58" s="194"/>
      <c r="G58" s="279"/>
      <c r="H58" s="279"/>
      <c r="I58" s="279"/>
      <c r="J58" s="279"/>
      <c r="K58" s="279"/>
      <c r="L58" s="279"/>
      <c r="M58" s="279"/>
      <c r="N58" s="279"/>
      <c r="O58" s="279"/>
      <c r="P58" s="279"/>
      <c r="Q58" s="279"/>
      <c r="R58" s="279"/>
      <c r="S58" s="279"/>
      <c r="T58" s="279"/>
      <c r="U58" s="279"/>
      <c r="V58" s="514"/>
      <c r="W58" s="514"/>
      <c r="X58" s="514"/>
      <c r="Y58" s="514"/>
      <c r="Z58" s="514"/>
      <c r="AA58" s="195"/>
      <c r="AB58" s="195"/>
      <c r="AC58" s="195"/>
      <c r="AD58" s="195"/>
      <c r="AE58" s="195"/>
      <c r="AF58" s="508"/>
    </row>
    <row r="59" spans="1:32" ht="11.25" customHeight="1" x14ac:dyDescent="0.25">
      <c r="B59" s="509"/>
      <c r="C59" s="137"/>
      <c r="D59" s="194"/>
      <c r="E59" s="194"/>
      <c r="F59" s="194"/>
      <c r="G59" s="279"/>
      <c r="H59" s="279"/>
      <c r="I59" s="279"/>
      <c r="J59" s="279"/>
      <c r="K59" s="279"/>
      <c r="L59" s="279"/>
      <c r="M59" s="279"/>
      <c r="N59" s="279"/>
      <c r="O59" s="279"/>
      <c r="P59" s="279"/>
      <c r="Q59" s="279"/>
      <c r="R59" s="279"/>
      <c r="S59" s="279"/>
      <c r="T59" s="279"/>
      <c r="U59" s="279"/>
      <c r="V59" s="514"/>
      <c r="W59" s="514"/>
      <c r="X59" s="514"/>
      <c r="Y59" s="514"/>
      <c r="Z59" s="514"/>
      <c r="AA59" s="195"/>
      <c r="AB59" s="195"/>
      <c r="AC59" s="195"/>
      <c r="AD59" s="195"/>
      <c r="AE59" s="195"/>
      <c r="AF59" s="508"/>
    </row>
    <row r="60" spans="1:32" ht="11.25" customHeight="1" x14ac:dyDescent="0.25">
      <c r="B60" s="509"/>
      <c r="C60" s="137"/>
      <c r="D60" s="194"/>
      <c r="E60" s="194"/>
      <c r="F60" s="194"/>
      <c r="G60" s="279"/>
      <c r="H60" s="279"/>
      <c r="I60" s="279"/>
      <c r="J60" s="279"/>
      <c r="K60" s="279"/>
      <c r="L60" s="279"/>
      <c r="M60" s="279"/>
      <c r="N60" s="279"/>
      <c r="O60" s="279"/>
      <c r="P60" s="279"/>
      <c r="Q60" s="279"/>
      <c r="R60" s="279"/>
      <c r="S60" s="279"/>
      <c r="T60" s="279"/>
      <c r="U60" s="279"/>
      <c r="V60" s="514"/>
      <c r="W60" s="514"/>
      <c r="X60" s="514"/>
      <c r="Y60" s="514"/>
      <c r="Z60" s="514"/>
      <c r="AA60" s="195"/>
      <c r="AB60" s="195"/>
      <c r="AC60" s="195"/>
      <c r="AD60" s="195"/>
      <c r="AE60" s="195"/>
      <c r="AF60" s="508"/>
    </row>
    <row r="61" spans="1:32" x14ac:dyDescent="0.25">
      <c r="B61" s="509">
        <f>+B52+0.01</f>
        <v>2.0199999999999996</v>
      </c>
      <c r="C61" s="137"/>
      <c r="D61" s="345" t="s">
        <v>373</v>
      </c>
      <c r="E61" s="506"/>
      <c r="F61" s="506"/>
      <c r="G61" s="506" t="s">
        <v>121</v>
      </c>
      <c r="H61" s="506"/>
      <c r="I61" s="506"/>
      <c r="J61" s="506"/>
      <c r="K61" s="506"/>
      <c r="L61" s="515" t="s">
        <v>369</v>
      </c>
      <c r="M61" s="515"/>
      <c r="N61" s="515"/>
      <c r="O61" s="515"/>
      <c r="P61" s="515"/>
      <c r="Q61" s="515" t="s">
        <v>123</v>
      </c>
      <c r="R61" s="515"/>
      <c r="S61" s="515"/>
      <c r="T61" s="515"/>
      <c r="U61" s="515"/>
      <c r="V61" s="515" t="s">
        <v>370</v>
      </c>
      <c r="W61" s="515"/>
      <c r="X61" s="515"/>
      <c r="Y61" s="515"/>
      <c r="Z61" s="515"/>
      <c r="AA61" s="172" t="s">
        <v>371</v>
      </c>
      <c r="AB61" s="172"/>
      <c r="AC61" s="172"/>
      <c r="AD61" s="172"/>
      <c r="AE61" s="136"/>
      <c r="AF61" s="507"/>
    </row>
    <row r="62" spans="1:32" ht="11.25" customHeight="1" x14ac:dyDescent="0.25">
      <c r="B62" s="509"/>
      <c r="C62" s="137"/>
      <c r="D62" s="194"/>
      <c r="E62" s="194"/>
      <c r="F62" s="194"/>
      <c r="G62" s="279"/>
      <c r="H62" s="279"/>
      <c r="I62" s="279"/>
      <c r="J62" s="279"/>
      <c r="K62" s="279"/>
      <c r="L62" s="279"/>
      <c r="M62" s="279"/>
      <c r="N62" s="279"/>
      <c r="O62" s="279"/>
      <c r="P62" s="279"/>
      <c r="Q62" s="279"/>
      <c r="R62" s="279"/>
      <c r="S62" s="279"/>
      <c r="T62" s="279"/>
      <c r="U62" s="279"/>
      <c r="V62" s="514"/>
      <c r="W62" s="514"/>
      <c r="X62" s="514"/>
      <c r="Y62" s="514"/>
      <c r="Z62" s="514"/>
      <c r="AA62" s="195"/>
      <c r="AB62" s="195"/>
      <c r="AC62" s="195"/>
      <c r="AD62" s="195"/>
      <c r="AE62" s="195"/>
      <c r="AF62" s="508"/>
    </row>
    <row r="63" spans="1:32" ht="11.25" customHeight="1" x14ac:dyDescent="0.25">
      <c r="B63" s="509"/>
      <c r="C63" s="137"/>
      <c r="D63" s="194"/>
      <c r="E63" s="194"/>
      <c r="F63" s="194"/>
      <c r="G63" s="279"/>
      <c r="H63" s="279"/>
      <c r="I63" s="279"/>
      <c r="J63" s="279"/>
      <c r="K63" s="279"/>
      <c r="L63" s="279"/>
      <c r="M63" s="279"/>
      <c r="N63" s="279"/>
      <c r="O63" s="279"/>
      <c r="P63" s="279"/>
      <c r="Q63" s="279"/>
      <c r="R63" s="279"/>
      <c r="S63" s="279"/>
      <c r="T63" s="279"/>
      <c r="U63" s="279"/>
      <c r="V63" s="514"/>
      <c r="W63" s="514"/>
      <c r="X63" s="514"/>
      <c r="Y63" s="514"/>
      <c r="Z63" s="514"/>
      <c r="AA63" s="195"/>
      <c r="AB63" s="195"/>
      <c r="AC63" s="195"/>
      <c r="AD63" s="195"/>
      <c r="AE63" s="195"/>
      <c r="AF63" s="508"/>
    </row>
    <row r="64" spans="1:32" ht="11.25" customHeight="1" x14ac:dyDescent="0.25">
      <c r="B64" s="509"/>
      <c r="C64" s="137"/>
      <c r="D64" s="194"/>
      <c r="E64" s="194"/>
      <c r="F64" s="194"/>
      <c r="G64" s="279"/>
      <c r="H64" s="279"/>
      <c r="I64" s="279"/>
      <c r="J64" s="279"/>
      <c r="K64" s="279"/>
      <c r="L64" s="279"/>
      <c r="M64" s="279"/>
      <c r="N64" s="279"/>
      <c r="O64" s="279"/>
      <c r="P64" s="279"/>
      <c r="Q64" s="279"/>
      <c r="R64" s="279"/>
      <c r="S64" s="279"/>
      <c r="T64" s="279"/>
      <c r="U64" s="279"/>
      <c r="V64" s="514"/>
      <c r="W64" s="514"/>
      <c r="X64" s="514"/>
      <c r="Y64" s="514"/>
      <c r="Z64" s="514"/>
      <c r="AA64" s="195"/>
      <c r="AB64" s="195"/>
      <c r="AC64" s="195"/>
      <c r="AD64" s="195"/>
      <c r="AE64" s="195"/>
      <c r="AF64" s="508"/>
    </row>
    <row r="65" spans="2:32" ht="11.25" customHeight="1" x14ac:dyDescent="0.25">
      <c r="B65" s="509"/>
      <c r="C65" s="137"/>
      <c r="D65" s="194"/>
      <c r="E65" s="194"/>
      <c r="F65" s="194"/>
      <c r="G65" s="279"/>
      <c r="H65" s="279"/>
      <c r="I65" s="279"/>
      <c r="J65" s="279"/>
      <c r="K65" s="279"/>
      <c r="L65" s="279"/>
      <c r="M65" s="279"/>
      <c r="N65" s="279"/>
      <c r="O65" s="279"/>
      <c r="P65" s="279"/>
      <c r="Q65" s="279"/>
      <c r="R65" s="279"/>
      <c r="S65" s="279"/>
      <c r="T65" s="279"/>
      <c r="U65" s="279"/>
      <c r="V65" s="514"/>
      <c r="W65" s="514"/>
      <c r="X65" s="514"/>
      <c r="Y65" s="514"/>
      <c r="Z65" s="514"/>
      <c r="AA65" s="195"/>
      <c r="AB65" s="195"/>
      <c r="AC65" s="195"/>
      <c r="AD65" s="195"/>
      <c r="AE65" s="195"/>
      <c r="AF65" s="508"/>
    </row>
    <row r="66" spans="2:32" ht="11.25" customHeight="1" x14ac:dyDescent="0.25">
      <c r="B66" s="509"/>
      <c r="C66" s="137"/>
      <c r="D66" s="194"/>
      <c r="E66" s="194"/>
      <c r="F66" s="194"/>
      <c r="G66" s="279"/>
      <c r="H66" s="279"/>
      <c r="I66" s="279"/>
      <c r="J66" s="279"/>
      <c r="K66" s="279"/>
      <c r="L66" s="279"/>
      <c r="M66" s="279"/>
      <c r="N66" s="279"/>
      <c r="O66" s="279"/>
      <c r="P66" s="279"/>
      <c r="Q66" s="279"/>
      <c r="R66" s="279"/>
      <c r="S66" s="279"/>
      <c r="T66" s="279"/>
      <c r="U66" s="279"/>
      <c r="V66" s="514"/>
      <c r="W66" s="514"/>
      <c r="X66" s="514"/>
      <c r="Y66" s="514"/>
      <c r="Z66" s="514"/>
      <c r="AA66" s="195"/>
      <c r="AB66" s="195"/>
      <c r="AC66" s="195"/>
      <c r="AD66" s="195"/>
      <c r="AE66" s="195"/>
      <c r="AF66" s="508"/>
    </row>
    <row r="67" spans="2:32" ht="11.25" customHeight="1" x14ac:dyDescent="0.25">
      <c r="B67" s="509"/>
      <c r="C67" s="137"/>
      <c r="D67" s="194"/>
      <c r="E67" s="194"/>
      <c r="F67" s="194"/>
      <c r="G67" s="279"/>
      <c r="H67" s="279"/>
      <c r="I67" s="279"/>
      <c r="J67" s="279"/>
      <c r="K67" s="279"/>
      <c r="L67" s="279"/>
      <c r="M67" s="279"/>
      <c r="N67" s="279"/>
      <c r="O67" s="279"/>
      <c r="P67" s="279"/>
      <c r="Q67" s="279"/>
      <c r="R67" s="279"/>
      <c r="S67" s="279"/>
      <c r="T67" s="279"/>
      <c r="U67" s="279"/>
      <c r="V67" s="514"/>
      <c r="W67" s="514"/>
      <c r="X67" s="514"/>
      <c r="Y67" s="514"/>
      <c r="Z67" s="514"/>
      <c r="AA67" s="195"/>
      <c r="AB67" s="195"/>
      <c r="AC67" s="195"/>
      <c r="AD67" s="195"/>
      <c r="AE67" s="195"/>
      <c r="AF67" s="508"/>
    </row>
    <row r="68" spans="2:32" ht="11.25" customHeight="1" x14ac:dyDescent="0.25">
      <c r="B68" s="509"/>
      <c r="C68" s="137"/>
      <c r="D68" s="194"/>
      <c r="E68" s="194"/>
      <c r="F68" s="194"/>
      <c r="G68" s="279"/>
      <c r="H68" s="279"/>
      <c r="I68" s="279"/>
      <c r="J68" s="279"/>
      <c r="K68" s="279"/>
      <c r="L68" s="279"/>
      <c r="M68" s="279"/>
      <c r="N68" s="279"/>
      <c r="O68" s="279"/>
      <c r="P68" s="279"/>
      <c r="Q68" s="279"/>
      <c r="R68" s="279"/>
      <c r="S68" s="279"/>
      <c r="T68" s="279"/>
      <c r="U68" s="279"/>
      <c r="V68" s="514"/>
      <c r="W68" s="514"/>
      <c r="X68" s="514"/>
      <c r="Y68" s="514"/>
      <c r="Z68" s="514"/>
      <c r="AA68" s="195"/>
      <c r="AB68" s="195"/>
      <c r="AC68" s="195"/>
      <c r="AD68" s="195"/>
      <c r="AE68" s="195"/>
      <c r="AF68" s="508"/>
    </row>
    <row r="69" spans="2:32" ht="11.25" customHeight="1" thickBot="1" x14ac:dyDescent="0.3">
      <c r="B69" s="516"/>
      <c r="C69" s="517"/>
      <c r="D69" s="518"/>
      <c r="E69" s="518"/>
      <c r="F69" s="518"/>
      <c r="G69" s="519"/>
      <c r="H69" s="519"/>
      <c r="I69" s="519"/>
      <c r="J69" s="519"/>
      <c r="K69" s="519"/>
      <c r="L69" s="519"/>
      <c r="M69" s="519"/>
      <c r="N69" s="519"/>
      <c r="O69" s="519"/>
      <c r="P69" s="519"/>
      <c r="Q69" s="519"/>
      <c r="R69" s="519"/>
      <c r="S69" s="519"/>
      <c r="T69" s="519"/>
      <c r="U69" s="519"/>
      <c r="V69" s="520"/>
      <c r="W69" s="520"/>
      <c r="X69" s="520"/>
      <c r="Y69" s="520"/>
      <c r="Z69" s="520"/>
      <c r="AA69" s="521"/>
      <c r="AB69" s="521"/>
      <c r="AC69" s="521"/>
      <c r="AD69" s="521"/>
      <c r="AE69" s="521"/>
      <c r="AF69" s="522"/>
    </row>
    <row r="70" spans="2:32" x14ac:dyDescent="0.25">
      <c r="B70" s="523" t="s">
        <v>374</v>
      </c>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4"/>
    </row>
    <row r="71" spans="2:32" ht="20.25" customHeight="1" x14ac:dyDescent="0.25">
      <c r="B71" s="509">
        <f>+B61+0.01</f>
        <v>2.0299999999999994</v>
      </c>
      <c r="C71" s="137"/>
      <c r="D71" s="345" t="s">
        <v>375</v>
      </c>
      <c r="E71" s="506"/>
      <c r="F71" s="506"/>
      <c r="G71" s="541" t="s">
        <v>127</v>
      </c>
      <c r="H71" s="542"/>
      <c r="I71" s="542"/>
      <c r="J71" s="542"/>
      <c r="K71" s="542"/>
      <c r="L71" s="542"/>
      <c r="M71" s="543"/>
      <c r="N71" s="535" t="s">
        <v>378</v>
      </c>
      <c r="O71" s="536"/>
      <c r="P71" s="537"/>
      <c r="Q71" s="525" t="s">
        <v>376</v>
      </c>
      <c r="R71" s="525"/>
      <c r="S71" s="525"/>
      <c r="T71" s="525"/>
      <c r="U71" s="525"/>
      <c r="V71" s="525" t="s">
        <v>370</v>
      </c>
      <c r="W71" s="525"/>
      <c r="X71" s="525"/>
      <c r="Y71" s="525"/>
      <c r="Z71" s="525"/>
      <c r="AA71" s="526" t="s">
        <v>371</v>
      </c>
      <c r="AB71" s="526"/>
      <c r="AC71" s="526"/>
      <c r="AD71" s="526"/>
      <c r="AE71" s="221"/>
      <c r="AF71" s="527"/>
    </row>
    <row r="72" spans="2:32" x14ac:dyDescent="0.25">
      <c r="B72" s="509"/>
      <c r="C72" s="137"/>
      <c r="D72" s="194"/>
      <c r="E72" s="194"/>
      <c r="F72" s="194"/>
      <c r="G72" s="279"/>
      <c r="H72" s="279"/>
      <c r="I72" s="279"/>
      <c r="J72" s="279"/>
      <c r="K72" s="279"/>
      <c r="L72" s="279"/>
      <c r="M72" s="279"/>
      <c r="N72" s="279"/>
      <c r="O72" s="279"/>
      <c r="P72" s="279"/>
      <c r="Q72" s="279"/>
      <c r="R72" s="279"/>
      <c r="S72" s="279"/>
      <c r="T72" s="279"/>
      <c r="U72" s="279"/>
      <c r="V72" s="514"/>
      <c r="W72" s="514"/>
      <c r="X72" s="514"/>
      <c r="Y72" s="514"/>
      <c r="Z72" s="514"/>
      <c r="AA72" s="528"/>
      <c r="AB72" s="529"/>
      <c r="AC72" s="529"/>
      <c r="AD72" s="529"/>
      <c r="AE72" s="529"/>
      <c r="AF72" s="530"/>
    </row>
    <row r="73" spans="2:32" x14ac:dyDescent="0.25">
      <c r="B73" s="509"/>
      <c r="C73" s="137"/>
      <c r="D73" s="194"/>
      <c r="E73" s="194"/>
      <c r="F73" s="194"/>
      <c r="G73" s="279"/>
      <c r="H73" s="279"/>
      <c r="I73" s="279"/>
      <c r="J73" s="279"/>
      <c r="K73" s="279"/>
      <c r="L73" s="279"/>
      <c r="M73" s="279"/>
      <c r="N73" s="279"/>
      <c r="O73" s="279"/>
      <c r="P73" s="279"/>
      <c r="Q73" s="279"/>
      <c r="R73" s="279"/>
      <c r="S73" s="279"/>
      <c r="T73" s="279"/>
      <c r="U73" s="279"/>
      <c r="V73" s="514"/>
      <c r="W73" s="514"/>
      <c r="X73" s="514"/>
      <c r="Y73" s="514"/>
      <c r="Z73" s="514"/>
      <c r="AA73" s="531"/>
      <c r="AB73" s="532"/>
      <c r="AC73" s="532"/>
      <c r="AD73" s="532"/>
      <c r="AE73" s="532"/>
      <c r="AF73" s="533"/>
    </row>
    <row r="74" spans="2:32" x14ac:dyDescent="0.25">
      <c r="B74" s="509"/>
      <c r="C74" s="137"/>
      <c r="D74" s="194"/>
      <c r="E74" s="194"/>
      <c r="F74" s="194"/>
      <c r="G74" s="279"/>
      <c r="H74" s="279"/>
      <c r="I74" s="279"/>
      <c r="J74" s="279"/>
      <c r="K74" s="279"/>
      <c r="L74" s="279"/>
      <c r="M74" s="279"/>
      <c r="N74" s="279"/>
      <c r="O74" s="279"/>
      <c r="P74" s="279"/>
      <c r="Q74" s="279"/>
      <c r="R74" s="279"/>
      <c r="S74" s="279"/>
      <c r="T74" s="279"/>
      <c r="U74" s="279"/>
      <c r="V74" s="514"/>
      <c r="W74" s="514"/>
      <c r="X74" s="514"/>
      <c r="Y74" s="514"/>
      <c r="Z74" s="514"/>
      <c r="AA74" s="528"/>
      <c r="AB74" s="529"/>
      <c r="AC74" s="529"/>
      <c r="AD74" s="529"/>
      <c r="AE74" s="529"/>
      <c r="AF74" s="530"/>
    </row>
    <row r="75" spans="2:32" x14ac:dyDescent="0.25">
      <c r="B75" s="509"/>
      <c r="C75" s="137"/>
      <c r="D75" s="194"/>
      <c r="E75" s="194"/>
      <c r="F75" s="194"/>
      <c r="G75" s="279"/>
      <c r="H75" s="279"/>
      <c r="I75" s="279"/>
      <c r="J75" s="279"/>
      <c r="K75" s="279"/>
      <c r="L75" s="279"/>
      <c r="M75" s="279"/>
      <c r="N75" s="279"/>
      <c r="O75" s="279"/>
      <c r="P75" s="279"/>
      <c r="Q75" s="279"/>
      <c r="R75" s="279"/>
      <c r="S75" s="279"/>
      <c r="T75" s="279"/>
      <c r="U75" s="279"/>
      <c r="V75" s="514"/>
      <c r="W75" s="514"/>
      <c r="X75" s="514"/>
      <c r="Y75" s="514"/>
      <c r="Z75" s="514"/>
      <c r="AA75" s="531"/>
      <c r="AB75" s="532"/>
      <c r="AC75" s="532"/>
      <c r="AD75" s="532"/>
      <c r="AE75" s="532"/>
      <c r="AF75" s="533"/>
    </row>
    <row r="76" spans="2:32" x14ac:dyDescent="0.25">
      <c r="B76" s="509"/>
      <c r="C76" s="137"/>
      <c r="D76" s="194"/>
      <c r="E76" s="194"/>
      <c r="F76" s="194"/>
      <c r="G76" s="279"/>
      <c r="H76" s="279"/>
      <c r="I76" s="279"/>
      <c r="J76" s="279"/>
      <c r="K76" s="279"/>
      <c r="L76" s="279"/>
      <c r="M76" s="279"/>
      <c r="N76" s="279"/>
      <c r="O76" s="279"/>
      <c r="P76" s="279"/>
      <c r="Q76" s="279"/>
      <c r="R76" s="279"/>
      <c r="S76" s="279"/>
      <c r="T76" s="279"/>
      <c r="U76" s="279"/>
      <c r="V76" s="514"/>
      <c r="W76" s="514"/>
      <c r="X76" s="514"/>
      <c r="Y76" s="514"/>
      <c r="Z76" s="514"/>
      <c r="AA76" s="528"/>
      <c r="AB76" s="529"/>
      <c r="AC76" s="529"/>
      <c r="AD76" s="529"/>
      <c r="AE76" s="529"/>
      <c r="AF76" s="530"/>
    </row>
    <row r="77" spans="2:32" x14ac:dyDescent="0.25">
      <c r="B77" s="509"/>
      <c r="C77" s="137"/>
      <c r="D77" s="194"/>
      <c r="E77" s="194"/>
      <c r="F77" s="194"/>
      <c r="G77" s="279"/>
      <c r="H77" s="279"/>
      <c r="I77" s="279"/>
      <c r="J77" s="279"/>
      <c r="K77" s="279"/>
      <c r="L77" s="279"/>
      <c r="M77" s="279"/>
      <c r="N77" s="279"/>
      <c r="O77" s="279"/>
      <c r="P77" s="279"/>
      <c r="Q77" s="279"/>
      <c r="R77" s="279"/>
      <c r="S77" s="279"/>
      <c r="T77" s="279"/>
      <c r="U77" s="279"/>
      <c r="V77" s="514"/>
      <c r="W77" s="514"/>
      <c r="X77" s="514"/>
      <c r="Y77" s="514"/>
      <c r="Z77" s="514"/>
      <c r="AA77" s="531"/>
      <c r="AB77" s="532"/>
      <c r="AC77" s="532"/>
      <c r="AD77" s="532"/>
      <c r="AE77" s="532"/>
      <c r="AF77" s="533"/>
    </row>
    <row r="78" spans="2:32" x14ac:dyDescent="0.25">
      <c r="B78" s="509"/>
      <c r="C78" s="137"/>
      <c r="D78" s="194"/>
      <c r="E78" s="194"/>
      <c r="F78" s="194"/>
      <c r="G78" s="279"/>
      <c r="H78" s="279"/>
      <c r="I78" s="279"/>
      <c r="J78" s="279"/>
      <c r="K78" s="279"/>
      <c r="L78" s="279"/>
      <c r="M78" s="279"/>
      <c r="N78" s="279"/>
      <c r="O78" s="279"/>
      <c r="P78" s="279"/>
      <c r="Q78" s="279"/>
      <c r="R78" s="279"/>
      <c r="S78" s="279"/>
      <c r="T78" s="279"/>
      <c r="U78" s="279"/>
      <c r="V78" s="514"/>
      <c r="W78" s="514"/>
      <c r="X78" s="514"/>
      <c r="Y78" s="514"/>
      <c r="Z78" s="514"/>
      <c r="AA78" s="528"/>
      <c r="AB78" s="529"/>
      <c r="AC78" s="529"/>
      <c r="AD78" s="529"/>
      <c r="AE78" s="529"/>
      <c r="AF78" s="530"/>
    </row>
    <row r="79" spans="2:32" x14ac:dyDescent="0.25">
      <c r="B79" s="509"/>
      <c r="C79" s="137"/>
      <c r="D79" s="194"/>
      <c r="E79" s="194"/>
      <c r="F79" s="194"/>
      <c r="G79" s="279"/>
      <c r="H79" s="279"/>
      <c r="I79" s="279"/>
      <c r="J79" s="279"/>
      <c r="K79" s="279"/>
      <c r="L79" s="279"/>
      <c r="M79" s="279"/>
      <c r="N79" s="279"/>
      <c r="O79" s="279"/>
      <c r="P79" s="279"/>
      <c r="Q79" s="279"/>
      <c r="R79" s="279"/>
      <c r="S79" s="279"/>
      <c r="T79" s="279"/>
      <c r="U79" s="279"/>
      <c r="V79" s="514"/>
      <c r="W79" s="514"/>
      <c r="X79" s="514"/>
      <c r="Y79" s="514"/>
      <c r="Z79" s="514"/>
      <c r="AA79" s="531"/>
      <c r="AB79" s="532"/>
      <c r="AC79" s="532"/>
      <c r="AD79" s="532"/>
      <c r="AE79" s="532"/>
      <c r="AF79" s="533"/>
    </row>
    <row r="80" spans="2:32" ht="15" customHeight="1" x14ac:dyDescent="0.25">
      <c r="B80" s="509">
        <f>+B71+0.01</f>
        <v>2.0399999999999991</v>
      </c>
      <c r="C80" s="137"/>
      <c r="D80" s="194" t="s">
        <v>377</v>
      </c>
      <c r="E80" s="194"/>
      <c r="F80" s="194"/>
      <c r="G80" s="534" t="s">
        <v>127</v>
      </c>
      <c r="H80" s="534"/>
      <c r="I80" s="534"/>
      <c r="J80" s="534"/>
      <c r="K80" s="534"/>
      <c r="L80" s="534"/>
      <c r="M80" s="534"/>
      <c r="N80" s="534"/>
      <c r="O80" s="534"/>
      <c r="P80" s="534"/>
      <c r="Q80" s="534" t="s">
        <v>128</v>
      </c>
      <c r="R80" s="534"/>
      <c r="S80" s="534"/>
      <c r="T80" s="534"/>
      <c r="U80" s="534"/>
      <c r="V80" s="534" t="s">
        <v>370</v>
      </c>
      <c r="W80" s="534"/>
      <c r="X80" s="534"/>
      <c r="Y80" s="534"/>
      <c r="Z80" s="534"/>
      <c r="AA80" s="221" t="s">
        <v>371</v>
      </c>
      <c r="AB80" s="221"/>
      <c r="AC80" s="221"/>
      <c r="AD80" s="221"/>
      <c r="AE80" s="221"/>
      <c r="AF80" s="527"/>
    </row>
    <row r="81" spans="2:32" x14ac:dyDescent="0.25">
      <c r="B81" s="509"/>
      <c r="C81" s="137"/>
      <c r="D81" s="194"/>
      <c r="E81" s="194"/>
      <c r="F81" s="194"/>
      <c r="G81" s="279"/>
      <c r="H81" s="279"/>
      <c r="I81" s="279"/>
      <c r="J81" s="279"/>
      <c r="K81" s="279"/>
      <c r="L81" s="279"/>
      <c r="M81" s="279"/>
      <c r="N81" s="279"/>
      <c r="O81" s="279"/>
      <c r="P81" s="279"/>
      <c r="Q81" s="279"/>
      <c r="R81" s="279"/>
      <c r="S81" s="279"/>
      <c r="T81" s="279"/>
      <c r="U81" s="279"/>
      <c r="V81" s="514"/>
      <c r="W81" s="514"/>
      <c r="X81" s="514"/>
      <c r="Y81" s="514"/>
      <c r="Z81" s="514"/>
      <c r="AA81" s="195"/>
      <c r="AB81" s="195"/>
      <c r="AC81" s="195"/>
      <c r="AD81" s="195"/>
      <c r="AE81" s="195"/>
      <c r="AF81" s="508"/>
    </row>
    <row r="82" spans="2:32" x14ac:dyDescent="0.25">
      <c r="B82" s="509"/>
      <c r="C82" s="137"/>
      <c r="D82" s="194"/>
      <c r="E82" s="194"/>
      <c r="F82" s="194"/>
      <c r="G82" s="279"/>
      <c r="H82" s="279"/>
      <c r="I82" s="279"/>
      <c r="J82" s="279"/>
      <c r="K82" s="279"/>
      <c r="L82" s="279"/>
      <c r="M82" s="279"/>
      <c r="N82" s="279"/>
      <c r="O82" s="279"/>
      <c r="P82" s="279"/>
      <c r="Q82" s="279"/>
      <c r="R82" s="279"/>
      <c r="S82" s="279"/>
      <c r="T82" s="279"/>
      <c r="U82" s="279"/>
      <c r="V82" s="514"/>
      <c r="W82" s="514"/>
      <c r="X82" s="514"/>
      <c r="Y82" s="514"/>
      <c r="Z82" s="514"/>
      <c r="AA82" s="195"/>
      <c r="AB82" s="195"/>
      <c r="AC82" s="195"/>
      <c r="AD82" s="195"/>
      <c r="AE82" s="195"/>
      <c r="AF82" s="508"/>
    </row>
    <row r="83" spans="2:32" x14ac:dyDescent="0.25">
      <c r="B83" s="509"/>
      <c r="C83" s="137"/>
      <c r="D83" s="194"/>
      <c r="E83" s="194"/>
      <c r="F83" s="194"/>
      <c r="G83" s="279"/>
      <c r="H83" s="279"/>
      <c r="I83" s="279"/>
      <c r="J83" s="279"/>
      <c r="K83" s="279"/>
      <c r="L83" s="279"/>
      <c r="M83" s="279"/>
      <c r="N83" s="279"/>
      <c r="O83" s="279"/>
      <c r="P83" s="279"/>
      <c r="Q83" s="279"/>
      <c r="R83" s="279"/>
      <c r="S83" s="279"/>
      <c r="T83" s="279"/>
      <c r="U83" s="279"/>
      <c r="V83" s="514"/>
      <c r="W83" s="514"/>
      <c r="X83" s="514"/>
      <c r="Y83" s="514"/>
      <c r="Z83" s="514"/>
      <c r="AA83" s="195"/>
      <c r="AB83" s="195"/>
      <c r="AC83" s="195"/>
      <c r="AD83" s="195"/>
      <c r="AE83" s="195"/>
      <c r="AF83" s="508"/>
    </row>
    <row r="84" spans="2:32" x14ac:dyDescent="0.25">
      <c r="B84" s="509"/>
      <c r="C84" s="137"/>
      <c r="D84" s="194"/>
      <c r="E84" s="194"/>
      <c r="F84" s="194"/>
      <c r="G84" s="279"/>
      <c r="H84" s="279"/>
      <c r="I84" s="279"/>
      <c r="J84" s="279"/>
      <c r="K84" s="279"/>
      <c r="L84" s="279"/>
      <c r="M84" s="279"/>
      <c r="N84" s="279"/>
      <c r="O84" s="279"/>
      <c r="P84" s="279"/>
      <c r="Q84" s="279"/>
      <c r="R84" s="279"/>
      <c r="S84" s="279"/>
      <c r="T84" s="279"/>
      <c r="U84" s="279"/>
      <c r="V84" s="514"/>
      <c r="W84" s="514"/>
      <c r="X84" s="514"/>
      <c r="Y84" s="514"/>
      <c r="Z84" s="514"/>
      <c r="AA84" s="195"/>
      <c r="AB84" s="195"/>
      <c r="AC84" s="195"/>
      <c r="AD84" s="195"/>
      <c r="AE84" s="195"/>
      <c r="AF84" s="508"/>
    </row>
    <row r="85" spans="2:32" x14ac:dyDescent="0.25">
      <c r="B85" s="509"/>
      <c r="C85" s="137"/>
      <c r="D85" s="194"/>
      <c r="E85" s="194"/>
      <c r="F85" s="194"/>
      <c r="G85" s="279"/>
      <c r="H85" s="279"/>
      <c r="I85" s="279"/>
      <c r="J85" s="279"/>
      <c r="K85" s="279"/>
      <c r="L85" s="279"/>
      <c r="M85" s="279"/>
      <c r="N85" s="279"/>
      <c r="O85" s="279"/>
      <c r="P85" s="279"/>
      <c r="Q85" s="279"/>
      <c r="R85" s="279"/>
      <c r="S85" s="279"/>
      <c r="T85" s="279"/>
      <c r="U85" s="279"/>
      <c r="V85" s="514"/>
      <c r="W85" s="514"/>
      <c r="X85" s="514"/>
      <c r="Y85" s="514"/>
      <c r="Z85" s="514"/>
      <c r="AA85" s="195"/>
      <c r="AB85" s="195"/>
      <c r="AC85" s="195"/>
      <c r="AD85" s="195"/>
      <c r="AE85" s="195"/>
      <c r="AF85" s="508"/>
    </row>
    <row r="86" spans="2:32" x14ac:dyDescent="0.25">
      <c r="B86" s="509"/>
      <c r="C86" s="137"/>
      <c r="D86" s="194"/>
      <c r="E86" s="194"/>
      <c r="F86" s="194"/>
      <c r="G86" s="279"/>
      <c r="H86" s="279"/>
      <c r="I86" s="279"/>
      <c r="J86" s="279"/>
      <c r="K86" s="279"/>
      <c r="L86" s="279"/>
      <c r="M86" s="279"/>
      <c r="N86" s="279"/>
      <c r="O86" s="279"/>
      <c r="P86" s="279"/>
      <c r="Q86" s="279"/>
      <c r="R86" s="279"/>
      <c r="S86" s="279"/>
      <c r="T86" s="279"/>
      <c r="U86" s="279"/>
      <c r="V86" s="514"/>
      <c r="W86" s="514"/>
      <c r="X86" s="514"/>
      <c r="Y86" s="514"/>
      <c r="Z86" s="514"/>
      <c r="AA86" s="195"/>
      <c r="AB86" s="195"/>
      <c r="AC86" s="195"/>
      <c r="AD86" s="195"/>
      <c r="AE86" s="195"/>
      <c r="AF86" s="508"/>
    </row>
    <row r="87" spans="2:32" x14ac:dyDescent="0.25">
      <c r="B87" s="509"/>
      <c r="C87" s="137"/>
      <c r="D87" s="194"/>
      <c r="E87" s="194"/>
      <c r="F87" s="194"/>
      <c r="G87" s="279"/>
      <c r="H87" s="279"/>
      <c r="I87" s="279"/>
      <c r="J87" s="279"/>
      <c r="K87" s="279"/>
      <c r="L87" s="279"/>
      <c r="M87" s="279"/>
      <c r="N87" s="279"/>
      <c r="O87" s="279"/>
      <c r="P87" s="279"/>
      <c r="Q87" s="279"/>
      <c r="R87" s="279"/>
      <c r="S87" s="279"/>
      <c r="T87" s="279"/>
      <c r="U87" s="279"/>
      <c r="V87" s="514"/>
      <c r="W87" s="514"/>
      <c r="X87" s="514"/>
      <c r="Y87" s="514"/>
      <c r="Z87" s="514"/>
      <c r="AA87" s="195"/>
      <c r="AB87" s="195"/>
      <c r="AC87" s="195"/>
      <c r="AD87" s="195"/>
      <c r="AE87" s="195"/>
      <c r="AF87" s="508"/>
    </row>
    <row r="88" spans="2:32" ht="15.75" thickBot="1" x14ac:dyDescent="0.3">
      <c r="B88" s="516"/>
      <c r="C88" s="517"/>
      <c r="D88" s="518"/>
      <c r="E88" s="518"/>
      <c r="F88" s="518"/>
      <c r="G88" s="519"/>
      <c r="H88" s="519"/>
      <c r="I88" s="519"/>
      <c r="J88" s="519"/>
      <c r="K88" s="519"/>
      <c r="L88" s="519"/>
      <c r="M88" s="519"/>
      <c r="N88" s="519"/>
      <c r="O88" s="519"/>
      <c r="P88" s="519"/>
      <c r="Q88" s="519"/>
      <c r="R88" s="519"/>
      <c r="S88" s="519"/>
      <c r="T88" s="519"/>
      <c r="U88" s="519"/>
      <c r="V88" s="520"/>
      <c r="W88" s="520"/>
      <c r="X88" s="520"/>
      <c r="Y88" s="520"/>
      <c r="Z88" s="520"/>
      <c r="AA88" s="521"/>
      <c r="AB88" s="521"/>
      <c r="AC88" s="521"/>
      <c r="AD88" s="521"/>
      <c r="AE88" s="521"/>
      <c r="AF88" s="522"/>
    </row>
    <row r="89" spans="2:32" x14ac:dyDescent="0.25">
      <c r="B89" s="538" t="s">
        <v>383</v>
      </c>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4"/>
    </row>
    <row r="90" spans="2:32" x14ac:dyDescent="0.25">
      <c r="B90" s="509">
        <f>+B80+0.01</f>
        <v>2.0499999999999989</v>
      </c>
      <c r="C90" s="137"/>
      <c r="D90" s="137" t="s">
        <v>380</v>
      </c>
      <c r="E90" s="137"/>
      <c r="F90" s="137"/>
      <c r="G90" s="137"/>
      <c r="H90" s="259" t="s">
        <v>105</v>
      </c>
      <c r="I90" s="259"/>
      <c r="J90" s="259"/>
      <c r="K90" s="259"/>
      <c r="L90" s="259"/>
      <c r="M90" s="259"/>
      <c r="N90" s="259"/>
      <c r="O90" s="259"/>
      <c r="P90" s="259"/>
      <c r="Q90" s="259"/>
      <c r="R90" s="259"/>
      <c r="S90" s="259"/>
      <c r="T90" s="259"/>
      <c r="U90" s="259"/>
      <c r="V90" s="259" t="s">
        <v>131</v>
      </c>
      <c r="W90" s="259"/>
      <c r="X90" s="259"/>
      <c r="Y90" s="259"/>
      <c r="Z90" s="259"/>
      <c r="AA90" s="259" t="s">
        <v>381</v>
      </c>
      <c r="AB90" s="259"/>
      <c r="AC90" s="259"/>
      <c r="AD90" s="259"/>
      <c r="AE90" s="259"/>
      <c r="AF90" s="544"/>
    </row>
    <row r="91" spans="2:32" x14ac:dyDescent="0.25">
      <c r="B91" s="509"/>
      <c r="C91" s="137"/>
      <c r="D91" s="137"/>
      <c r="E91" s="137"/>
      <c r="F91" s="137"/>
      <c r="G91" s="137"/>
      <c r="H91" s="540"/>
      <c r="I91" s="540"/>
      <c r="J91" s="540"/>
      <c r="K91" s="540"/>
      <c r="L91" s="540"/>
      <c r="M91" s="540"/>
      <c r="N91" s="540"/>
      <c r="O91" s="540"/>
      <c r="P91" s="540"/>
      <c r="Q91" s="540"/>
      <c r="R91" s="540"/>
      <c r="S91" s="540"/>
      <c r="T91" s="540"/>
      <c r="U91" s="540"/>
      <c r="V91" s="540"/>
      <c r="W91" s="540"/>
      <c r="X91" s="540"/>
      <c r="Y91" s="540"/>
      <c r="Z91" s="540"/>
      <c r="AA91" s="545"/>
      <c r="AB91" s="545"/>
      <c r="AC91" s="545"/>
      <c r="AD91" s="545"/>
      <c r="AE91" s="545"/>
      <c r="AF91" s="546"/>
    </row>
    <row r="92" spans="2:32" x14ac:dyDescent="0.25">
      <c r="B92" s="509"/>
      <c r="C92" s="137"/>
      <c r="D92" s="137"/>
      <c r="E92" s="137"/>
      <c r="F92" s="137"/>
      <c r="G92" s="137"/>
      <c r="H92" s="540"/>
      <c r="I92" s="540"/>
      <c r="J92" s="540"/>
      <c r="K92" s="540"/>
      <c r="L92" s="540"/>
      <c r="M92" s="540"/>
      <c r="N92" s="540"/>
      <c r="O92" s="540"/>
      <c r="P92" s="540"/>
      <c r="Q92" s="540"/>
      <c r="R92" s="540"/>
      <c r="S92" s="540"/>
      <c r="T92" s="540"/>
      <c r="U92" s="540"/>
      <c r="V92" s="540"/>
      <c r="W92" s="540"/>
      <c r="X92" s="540"/>
      <c r="Y92" s="540"/>
      <c r="Z92" s="540"/>
      <c r="AA92" s="545"/>
      <c r="AB92" s="545"/>
      <c r="AC92" s="545"/>
      <c r="AD92" s="545"/>
      <c r="AE92" s="545"/>
      <c r="AF92" s="546"/>
    </row>
    <row r="93" spans="2:32" x14ac:dyDescent="0.25">
      <c r="B93" s="509"/>
      <c r="C93" s="137"/>
      <c r="D93" s="137"/>
      <c r="E93" s="137"/>
      <c r="F93" s="137"/>
      <c r="G93" s="137"/>
      <c r="H93" s="540"/>
      <c r="I93" s="540"/>
      <c r="J93" s="540"/>
      <c r="K93" s="540"/>
      <c r="L93" s="540"/>
      <c r="M93" s="540"/>
      <c r="N93" s="540"/>
      <c r="O93" s="540"/>
      <c r="P93" s="540"/>
      <c r="Q93" s="540"/>
      <c r="R93" s="540"/>
      <c r="S93" s="540"/>
      <c r="T93" s="540"/>
      <c r="U93" s="540"/>
      <c r="V93" s="540"/>
      <c r="W93" s="540"/>
      <c r="X93" s="540"/>
      <c r="Y93" s="540"/>
      <c r="Z93" s="540"/>
      <c r="AA93" s="545"/>
      <c r="AB93" s="545"/>
      <c r="AC93" s="545"/>
      <c r="AD93" s="545"/>
      <c r="AE93" s="545"/>
      <c r="AF93" s="546"/>
    </row>
    <row r="94" spans="2:32" x14ac:dyDescent="0.25">
      <c r="B94" s="509"/>
      <c r="C94" s="137"/>
      <c r="D94" s="137"/>
      <c r="E94" s="137"/>
      <c r="F94" s="137"/>
      <c r="G94" s="137"/>
      <c r="H94" s="540"/>
      <c r="I94" s="540"/>
      <c r="J94" s="540"/>
      <c r="K94" s="540"/>
      <c r="L94" s="540"/>
      <c r="M94" s="540"/>
      <c r="N94" s="540"/>
      <c r="O94" s="540"/>
      <c r="P94" s="540"/>
      <c r="Q94" s="540"/>
      <c r="R94" s="540"/>
      <c r="S94" s="540"/>
      <c r="T94" s="540"/>
      <c r="U94" s="540"/>
      <c r="V94" s="540"/>
      <c r="W94" s="540"/>
      <c r="X94" s="540"/>
      <c r="Y94" s="540"/>
      <c r="Z94" s="540"/>
      <c r="AA94" s="545"/>
      <c r="AB94" s="545"/>
      <c r="AC94" s="545"/>
      <c r="AD94" s="545"/>
      <c r="AE94" s="545"/>
      <c r="AF94" s="546"/>
    </row>
    <row r="95" spans="2:32" x14ac:dyDescent="0.25">
      <c r="B95" s="509"/>
      <c r="C95" s="137"/>
      <c r="D95" s="137"/>
      <c r="E95" s="137"/>
      <c r="F95" s="137"/>
      <c r="G95" s="137"/>
      <c r="H95" s="540"/>
      <c r="I95" s="540"/>
      <c r="J95" s="540"/>
      <c r="K95" s="540"/>
      <c r="L95" s="540"/>
      <c r="M95" s="540"/>
      <c r="N95" s="540"/>
      <c r="O95" s="540"/>
      <c r="P95" s="540"/>
      <c r="Q95" s="540"/>
      <c r="R95" s="540"/>
      <c r="S95" s="540"/>
      <c r="T95" s="540"/>
      <c r="U95" s="540"/>
      <c r="V95" s="540"/>
      <c r="W95" s="540"/>
      <c r="X95" s="540"/>
      <c r="Y95" s="540"/>
      <c r="Z95" s="540"/>
      <c r="AA95" s="545"/>
      <c r="AB95" s="545"/>
      <c r="AC95" s="545"/>
      <c r="AD95" s="545"/>
      <c r="AE95" s="545"/>
      <c r="AF95" s="546"/>
    </row>
    <row r="96" spans="2:32" x14ac:dyDescent="0.25">
      <c r="B96" s="509"/>
      <c r="C96" s="137"/>
      <c r="D96" s="180" t="s">
        <v>382</v>
      </c>
      <c r="E96" s="181"/>
      <c r="F96" s="181"/>
      <c r="G96" s="182"/>
      <c r="H96" s="253"/>
      <c r="I96" s="254"/>
      <c r="J96" s="254"/>
      <c r="K96" s="254"/>
      <c r="L96" s="254"/>
      <c r="M96" s="254"/>
      <c r="N96" s="254"/>
      <c r="O96" s="254"/>
      <c r="P96" s="254"/>
      <c r="Q96" s="254"/>
      <c r="R96" s="254"/>
      <c r="S96" s="254"/>
      <c r="T96" s="254"/>
      <c r="U96" s="255"/>
      <c r="V96" s="540"/>
      <c r="W96" s="540"/>
      <c r="X96" s="540"/>
      <c r="Y96" s="540"/>
      <c r="Z96" s="540"/>
      <c r="AA96" s="545"/>
      <c r="AB96" s="545"/>
      <c r="AC96" s="545"/>
      <c r="AD96" s="545"/>
      <c r="AE96" s="545"/>
      <c r="AF96" s="546"/>
    </row>
    <row r="97" spans="1:32" x14ac:dyDescent="0.25">
      <c r="B97" s="509"/>
      <c r="C97" s="137"/>
      <c r="D97" s="183"/>
      <c r="E97" s="184"/>
      <c r="F97" s="184"/>
      <c r="G97" s="185"/>
      <c r="H97" s="276"/>
      <c r="I97" s="277"/>
      <c r="J97" s="277"/>
      <c r="K97" s="277"/>
      <c r="L97" s="277"/>
      <c r="M97" s="277"/>
      <c r="N97" s="277"/>
      <c r="O97" s="277"/>
      <c r="P97" s="277"/>
      <c r="Q97" s="277"/>
      <c r="R97" s="277"/>
      <c r="S97" s="277"/>
      <c r="T97" s="277"/>
      <c r="U97" s="278"/>
      <c r="V97" s="540"/>
      <c r="W97" s="540"/>
      <c r="X97" s="540"/>
      <c r="Y97" s="540"/>
      <c r="Z97" s="540"/>
      <c r="AA97" s="545"/>
      <c r="AB97" s="545"/>
      <c r="AC97" s="545"/>
      <c r="AD97" s="545"/>
      <c r="AE97" s="545"/>
      <c r="AF97" s="546"/>
    </row>
    <row r="98" spans="1:32" ht="15.75" thickBot="1" x14ac:dyDescent="0.3">
      <c r="B98" s="516"/>
      <c r="C98" s="517"/>
      <c r="D98" s="547"/>
      <c r="E98" s="548"/>
      <c r="F98" s="548"/>
      <c r="G98" s="549"/>
      <c r="H98" s="550"/>
      <c r="I98" s="551"/>
      <c r="J98" s="551"/>
      <c r="K98" s="551"/>
      <c r="L98" s="551"/>
      <c r="M98" s="551"/>
      <c r="N98" s="551"/>
      <c r="O98" s="551"/>
      <c r="P98" s="551"/>
      <c r="Q98" s="551"/>
      <c r="R98" s="551"/>
      <c r="S98" s="551"/>
      <c r="T98" s="551"/>
      <c r="U98" s="552"/>
      <c r="V98" s="553"/>
      <c r="W98" s="553"/>
      <c r="X98" s="553"/>
      <c r="Y98" s="553"/>
      <c r="Z98" s="553"/>
      <c r="AA98" s="554"/>
      <c r="AB98" s="554"/>
      <c r="AC98" s="554"/>
      <c r="AD98" s="554"/>
      <c r="AE98" s="554"/>
      <c r="AF98" s="555"/>
    </row>
    <row r="99" spans="1:32" x14ac:dyDescent="0.25">
      <c r="B99" s="538" t="s">
        <v>384</v>
      </c>
      <c r="C99" s="539"/>
      <c r="D99" s="539"/>
      <c r="E99" s="539"/>
      <c r="F99" s="539"/>
      <c r="G99" s="539"/>
      <c r="H99" s="539"/>
      <c r="I99" s="539"/>
      <c r="J99" s="539"/>
      <c r="K99" s="539"/>
      <c r="L99" s="539"/>
      <c r="M99" s="539"/>
      <c r="N99" s="539"/>
      <c r="O99" s="539"/>
      <c r="P99" s="539"/>
      <c r="Q99" s="539"/>
      <c r="R99" s="539"/>
      <c r="S99" s="539"/>
      <c r="T99" s="539"/>
      <c r="U99" s="539"/>
      <c r="V99" s="539"/>
      <c r="W99" s="539"/>
      <c r="X99" s="539"/>
      <c r="Y99" s="539"/>
      <c r="Z99" s="539"/>
      <c r="AA99" s="539"/>
      <c r="AB99" s="539"/>
      <c r="AC99" s="539"/>
      <c r="AD99" s="539"/>
      <c r="AE99" s="556"/>
    </row>
    <row r="100" spans="1:32" x14ac:dyDescent="0.25">
      <c r="B100" s="509">
        <f>+B90+0.01</f>
        <v>2.0599999999999987</v>
      </c>
      <c r="C100" s="137"/>
      <c r="D100" s="137" t="s">
        <v>385</v>
      </c>
      <c r="E100" s="137"/>
      <c r="F100" s="137"/>
      <c r="G100" s="137"/>
      <c r="H100" s="137"/>
      <c r="I100" s="137"/>
      <c r="J100" s="137"/>
      <c r="K100" s="137"/>
      <c r="L100" s="137" t="s">
        <v>386</v>
      </c>
      <c r="M100" s="137"/>
      <c r="N100" s="137"/>
      <c r="O100" s="137"/>
      <c r="P100" s="137"/>
      <c r="Q100" s="137"/>
      <c r="R100" s="137"/>
      <c r="S100" s="137"/>
      <c r="T100" s="137" t="s">
        <v>387</v>
      </c>
      <c r="U100" s="137"/>
      <c r="V100" s="137"/>
      <c r="W100" s="137"/>
      <c r="X100" s="137"/>
      <c r="Y100" s="137"/>
      <c r="Z100" s="137" t="s">
        <v>388</v>
      </c>
      <c r="AA100" s="137"/>
      <c r="AB100" s="137"/>
      <c r="AC100" s="137"/>
      <c r="AD100" s="137"/>
      <c r="AE100" s="557"/>
    </row>
    <row r="101" spans="1:32" x14ac:dyDescent="0.25">
      <c r="B101" s="509"/>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557"/>
    </row>
    <row r="102" spans="1:32" x14ac:dyDescent="0.25">
      <c r="B102" s="509"/>
      <c r="C102" s="137"/>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559"/>
      <c r="AA102" s="559"/>
      <c r="AB102" s="559"/>
      <c r="AC102" s="559"/>
      <c r="AD102" s="559"/>
      <c r="AE102" s="560"/>
    </row>
    <row r="103" spans="1:32" x14ac:dyDescent="0.25">
      <c r="B103" s="509"/>
      <c r="C103" s="137"/>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559"/>
      <c r="AA103" s="559"/>
      <c r="AB103" s="559"/>
      <c r="AC103" s="559"/>
      <c r="AD103" s="559"/>
      <c r="AE103" s="560"/>
    </row>
    <row r="104" spans="1:32" x14ac:dyDescent="0.25">
      <c r="B104" s="509"/>
      <c r="C104" s="137"/>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559"/>
      <c r="AA104" s="559"/>
      <c r="AB104" s="559"/>
      <c r="AC104" s="559"/>
      <c r="AD104" s="559"/>
      <c r="AE104" s="560"/>
    </row>
    <row r="105" spans="1:32" x14ac:dyDescent="0.25">
      <c r="B105" s="509"/>
      <c r="C105" s="137"/>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559"/>
      <c r="AA105" s="559"/>
      <c r="AB105" s="559"/>
      <c r="AC105" s="559"/>
      <c r="AD105" s="559"/>
      <c r="AE105" s="560"/>
    </row>
    <row r="106" spans="1:32" x14ac:dyDescent="0.25">
      <c r="B106" s="509"/>
      <c r="C106" s="137"/>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559"/>
      <c r="AA106" s="559"/>
      <c r="AB106" s="559"/>
      <c r="AC106" s="559"/>
      <c r="AD106" s="559"/>
      <c r="AE106" s="560"/>
    </row>
    <row r="107" spans="1:32" x14ac:dyDescent="0.25">
      <c r="B107" s="509"/>
      <c r="C107" s="137"/>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559"/>
      <c r="AA107" s="559"/>
      <c r="AB107" s="559"/>
      <c r="AC107" s="559"/>
      <c r="AD107" s="559"/>
      <c r="AE107" s="560"/>
    </row>
    <row r="108" spans="1:32" x14ac:dyDescent="0.25">
      <c r="B108" s="509"/>
      <c r="C108" s="137"/>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559"/>
      <c r="AA108" s="559"/>
      <c r="AB108" s="559"/>
      <c r="AC108" s="559"/>
      <c r="AD108" s="559"/>
      <c r="AE108" s="560"/>
    </row>
    <row r="109" spans="1:32" ht="15.75" thickBot="1" x14ac:dyDescent="0.3">
      <c r="B109" s="516"/>
      <c r="C109" s="517"/>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61"/>
      <c r="AA109" s="561"/>
      <c r="AB109" s="561"/>
      <c r="AC109" s="561"/>
      <c r="AD109" s="561"/>
      <c r="AE109" s="562"/>
    </row>
    <row r="110" spans="1:32" ht="5.25" customHeight="1" x14ac:dyDescent="0.25"/>
    <row r="111" spans="1:32" x14ac:dyDescent="0.25">
      <c r="A111" s="21">
        <f>+A49+1</f>
        <v>3</v>
      </c>
      <c r="B111" s="126" t="s">
        <v>417</v>
      </c>
      <c r="C111" s="126"/>
      <c r="D111" s="126"/>
      <c r="E111" s="126"/>
      <c r="F111" s="126"/>
      <c r="G111" s="126"/>
      <c r="H111" s="126"/>
      <c r="I111" s="126"/>
      <c r="J111" s="126"/>
      <c r="K111" s="126"/>
    </row>
    <row r="112" spans="1:32" ht="3.75" customHeight="1" thickBot="1" x14ac:dyDescent="0.3"/>
    <row r="113" spans="2:32" x14ac:dyDescent="0.25">
      <c r="B113" s="563" t="s">
        <v>560</v>
      </c>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4"/>
    </row>
    <row r="114" spans="2:32" ht="11.25" customHeight="1" x14ac:dyDescent="0.25">
      <c r="B114" s="565">
        <f>A111+0.01</f>
        <v>3.01</v>
      </c>
      <c r="C114" s="566"/>
      <c r="D114" s="137" t="s">
        <v>391</v>
      </c>
      <c r="E114" s="137"/>
      <c r="F114" s="137"/>
      <c r="G114" s="137"/>
      <c r="H114" s="137"/>
      <c r="I114" s="137" t="s">
        <v>141</v>
      </c>
      <c r="J114" s="137"/>
      <c r="K114" s="137"/>
      <c r="L114" s="137"/>
      <c r="M114" s="137" t="s">
        <v>144</v>
      </c>
      <c r="N114" s="137"/>
      <c r="O114" s="137"/>
      <c r="P114" s="137"/>
      <c r="Q114" s="137" t="s">
        <v>142</v>
      </c>
      <c r="R114" s="137"/>
      <c r="S114" s="137"/>
      <c r="T114" s="137"/>
      <c r="U114" s="137" t="s">
        <v>143</v>
      </c>
      <c r="V114" s="137"/>
      <c r="W114" s="137"/>
      <c r="X114" s="137"/>
      <c r="Y114" s="137" t="s">
        <v>392</v>
      </c>
      <c r="Z114" s="137"/>
      <c r="AA114" s="137"/>
      <c r="AB114" s="137"/>
      <c r="AC114" s="137" t="s">
        <v>380</v>
      </c>
      <c r="AD114" s="137"/>
      <c r="AE114" s="137"/>
      <c r="AF114" s="557"/>
    </row>
    <row r="115" spans="2:32" ht="11.25" customHeight="1" x14ac:dyDescent="0.25">
      <c r="B115" s="565"/>
      <c r="C115" s="566"/>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557"/>
    </row>
    <row r="116" spans="2:32" ht="11.25" customHeight="1" x14ac:dyDescent="0.25">
      <c r="B116" s="565"/>
      <c r="C116" s="566"/>
      <c r="D116" s="195"/>
      <c r="E116" s="195"/>
      <c r="F116" s="195"/>
      <c r="G116" s="195"/>
      <c r="H116" s="195"/>
      <c r="I116" s="196"/>
      <c r="J116" s="196"/>
      <c r="K116" s="196"/>
      <c r="L116" s="196"/>
      <c r="M116" s="195"/>
      <c r="N116" s="195"/>
      <c r="O116" s="195"/>
      <c r="P116" s="195"/>
      <c r="Q116" s="196"/>
      <c r="R116" s="196"/>
      <c r="S116" s="196"/>
      <c r="T116" s="196"/>
      <c r="U116" s="196"/>
      <c r="V116" s="196"/>
      <c r="W116" s="196"/>
      <c r="X116" s="196"/>
      <c r="Y116" s="195"/>
      <c r="Z116" s="195"/>
      <c r="AA116" s="195"/>
      <c r="AB116" s="195"/>
      <c r="AC116" s="195"/>
      <c r="AD116" s="195"/>
      <c r="AE116" s="195"/>
      <c r="AF116" s="508"/>
    </row>
    <row r="117" spans="2:32" ht="11.25" customHeight="1" x14ac:dyDescent="0.25">
      <c r="B117" s="565"/>
      <c r="C117" s="566"/>
      <c r="D117" s="195"/>
      <c r="E117" s="195"/>
      <c r="F117" s="195"/>
      <c r="G117" s="195"/>
      <c r="H117" s="195"/>
      <c r="I117" s="196"/>
      <c r="J117" s="196"/>
      <c r="K117" s="196"/>
      <c r="L117" s="196"/>
      <c r="M117" s="195"/>
      <c r="N117" s="195"/>
      <c r="O117" s="195"/>
      <c r="P117" s="195"/>
      <c r="Q117" s="196"/>
      <c r="R117" s="196"/>
      <c r="S117" s="196"/>
      <c r="T117" s="196"/>
      <c r="U117" s="196"/>
      <c r="V117" s="196"/>
      <c r="W117" s="196"/>
      <c r="X117" s="196"/>
      <c r="Y117" s="195"/>
      <c r="Z117" s="195"/>
      <c r="AA117" s="195"/>
      <c r="AB117" s="195"/>
      <c r="AC117" s="195"/>
      <c r="AD117" s="195"/>
      <c r="AE117" s="195"/>
      <c r="AF117" s="508"/>
    </row>
    <row r="118" spans="2:32" ht="11.25" customHeight="1" x14ac:dyDescent="0.25">
      <c r="B118" s="565"/>
      <c r="C118" s="566"/>
      <c r="D118" s="195"/>
      <c r="E118" s="195"/>
      <c r="F118" s="195"/>
      <c r="G118" s="195"/>
      <c r="H118" s="195"/>
      <c r="I118" s="196"/>
      <c r="J118" s="196"/>
      <c r="K118" s="196"/>
      <c r="L118" s="196"/>
      <c r="M118" s="195"/>
      <c r="N118" s="195"/>
      <c r="O118" s="195"/>
      <c r="P118" s="195"/>
      <c r="Q118" s="196"/>
      <c r="R118" s="196"/>
      <c r="S118" s="196"/>
      <c r="T118" s="196"/>
      <c r="U118" s="196"/>
      <c r="V118" s="196"/>
      <c r="W118" s="196"/>
      <c r="X118" s="196"/>
      <c r="Y118" s="195"/>
      <c r="Z118" s="195"/>
      <c r="AA118" s="195"/>
      <c r="AB118" s="195"/>
      <c r="AC118" s="195"/>
      <c r="AD118" s="195"/>
      <c r="AE118" s="195"/>
      <c r="AF118" s="508"/>
    </row>
    <row r="119" spans="2:32" ht="11.25" customHeight="1" x14ac:dyDescent="0.25">
      <c r="B119" s="565"/>
      <c r="C119" s="566"/>
      <c r="D119" s="195"/>
      <c r="E119" s="195"/>
      <c r="F119" s="195"/>
      <c r="G119" s="195"/>
      <c r="H119" s="195"/>
      <c r="I119" s="196"/>
      <c r="J119" s="196"/>
      <c r="K119" s="196"/>
      <c r="L119" s="196"/>
      <c r="M119" s="195"/>
      <c r="N119" s="195"/>
      <c r="O119" s="195"/>
      <c r="P119" s="195"/>
      <c r="Q119" s="196"/>
      <c r="R119" s="196"/>
      <c r="S119" s="196"/>
      <c r="T119" s="196"/>
      <c r="U119" s="196"/>
      <c r="V119" s="196"/>
      <c r="W119" s="196"/>
      <c r="X119" s="196"/>
      <c r="Y119" s="195"/>
      <c r="Z119" s="195"/>
      <c r="AA119" s="195"/>
      <c r="AB119" s="195"/>
      <c r="AC119" s="195"/>
      <c r="AD119" s="195"/>
      <c r="AE119" s="195"/>
      <c r="AF119" s="508"/>
    </row>
    <row r="120" spans="2:32" ht="11.25" customHeight="1" x14ac:dyDescent="0.25">
      <c r="B120" s="565"/>
      <c r="C120" s="566"/>
      <c r="D120" s="195"/>
      <c r="E120" s="195"/>
      <c r="F120" s="195"/>
      <c r="G120" s="195"/>
      <c r="H120" s="195"/>
      <c r="I120" s="196"/>
      <c r="J120" s="196"/>
      <c r="K120" s="196"/>
      <c r="L120" s="196"/>
      <c r="M120" s="195"/>
      <c r="N120" s="195"/>
      <c r="O120" s="195"/>
      <c r="P120" s="195"/>
      <c r="Q120" s="196"/>
      <c r="R120" s="196"/>
      <c r="S120" s="196"/>
      <c r="T120" s="196"/>
      <c r="U120" s="196"/>
      <c r="V120" s="196"/>
      <c r="W120" s="196"/>
      <c r="X120" s="196"/>
      <c r="Y120" s="195"/>
      <c r="Z120" s="195"/>
      <c r="AA120" s="195"/>
      <c r="AB120" s="195"/>
      <c r="AC120" s="195"/>
      <c r="AD120" s="195"/>
      <c r="AE120" s="195"/>
      <c r="AF120" s="508"/>
    </row>
    <row r="121" spans="2:32" ht="11.25" customHeight="1" x14ac:dyDescent="0.25">
      <c r="B121" s="565"/>
      <c r="C121" s="566"/>
      <c r="D121" s="195"/>
      <c r="E121" s="195"/>
      <c r="F121" s="195"/>
      <c r="G121" s="195"/>
      <c r="H121" s="195"/>
      <c r="I121" s="196"/>
      <c r="J121" s="196"/>
      <c r="K121" s="196"/>
      <c r="L121" s="196"/>
      <c r="M121" s="195"/>
      <c r="N121" s="195"/>
      <c r="O121" s="195"/>
      <c r="P121" s="195"/>
      <c r="Q121" s="196"/>
      <c r="R121" s="196"/>
      <c r="S121" s="196"/>
      <c r="T121" s="196"/>
      <c r="U121" s="196"/>
      <c r="V121" s="196"/>
      <c r="W121" s="196"/>
      <c r="X121" s="196"/>
      <c r="Y121" s="195"/>
      <c r="Z121" s="195"/>
      <c r="AA121" s="195"/>
      <c r="AB121" s="195"/>
      <c r="AC121" s="195"/>
      <c r="AD121" s="195"/>
      <c r="AE121" s="195"/>
      <c r="AF121" s="508"/>
    </row>
    <row r="122" spans="2:32" ht="11.25" customHeight="1" x14ac:dyDescent="0.25">
      <c r="B122" s="565"/>
      <c r="C122" s="566"/>
      <c r="D122" s="195"/>
      <c r="E122" s="195"/>
      <c r="F122" s="195"/>
      <c r="G122" s="195"/>
      <c r="H122" s="195"/>
      <c r="I122" s="196"/>
      <c r="J122" s="196"/>
      <c r="K122" s="196"/>
      <c r="L122" s="196"/>
      <c r="M122" s="195"/>
      <c r="N122" s="195"/>
      <c r="O122" s="195"/>
      <c r="P122" s="195"/>
      <c r="Q122" s="196"/>
      <c r="R122" s="196"/>
      <c r="S122" s="196"/>
      <c r="T122" s="196"/>
      <c r="U122" s="196"/>
      <c r="V122" s="196"/>
      <c r="W122" s="196"/>
      <c r="X122" s="196"/>
      <c r="Y122" s="195"/>
      <c r="Z122" s="195"/>
      <c r="AA122" s="195"/>
      <c r="AB122" s="195"/>
      <c r="AC122" s="195"/>
      <c r="AD122" s="195"/>
      <c r="AE122" s="195"/>
      <c r="AF122" s="508"/>
    </row>
    <row r="123" spans="2:32" ht="11.25" customHeight="1" thickBot="1" x14ac:dyDescent="0.3">
      <c r="B123" s="567"/>
      <c r="C123" s="568"/>
      <c r="D123" s="521"/>
      <c r="E123" s="521"/>
      <c r="F123" s="521"/>
      <c r="G123" s="521"/>
      <c r="H123" s="521"/>
      <c r="I123" s="569"/>
      <c r="J123" s="569"/>
      <c r="K123" s="569"/>
      <c r="L123" s="569"/>
      <c r="M123" s="521"/>
      <c r="N123" s="521"/>
      <c r="O123" s="521"/>
      <c r="P123" s="521"/>
      <c r="Q123" s="569"/>
      <c r="R123" s="569"/>
      <c r="S123" s="569"/>
      <c r="T123" s="569"/>
      <c r="U123" s="569"/>
      <c r="V123" s="569"/>
      <c r="W123" s="569"/>
      <c r="X123" s="569"/>
      <c r="Y123" s="521"/>
      <c r="Z123" s="521"/>
      <c r="AA123" s="521"/>
      <c r="AB123" s="521"/>
      <c r="AC123" s="521"/>
      <c r="AD123" s="521"/>
      <c r="AE123" s="521"/>
      <c r="AF123" s="522"/>
    </row>
    <row r="124" spans="2:32" x14ac:dyDescent="0.25">
      <c r="B124" s="563" t="s">
        <v>393</v>
      </c>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4"/>
    </row>
    <row r="125" spans="2:32" ht="15" customHeight="1" x14ac:dyDescent="0.25">
      <c r="B125" s="565">
        <f>B114+0.01</f>
        <v>3.0199999999999996</v>
      </c>
      <c r="C125" s="566"/>
      <c r="D125" s="180" t="s">
        <v>394</v>
      </c>
      <c r="E125" s="181"/>
      <c r="F125" s="181"/>
      <c r="G125" s="181"/>
      <c r="H125" s="181"/>
      <c r="I125" s="181"/>
      <c r="J125" s="181"/>
      <c r="K125" s="181"/>
      <c r="L125" s="182"/>
      <c r="M125" s="180" t="s">
        <v>396</v>
      </c>
      <c r="N125" s="181"/>
      <c r="O125" s="181"/>
      <c r="P125" s="181"/>
      <c r="Q125" s="181"/>
      <c r="R125" s="181"/>
      <c r="S125" s="181"/>
      <c r="T125" s="182"/>
      <c r="U125" s="137" t="s">
        <v>149</v>
      </c>
      <c r="V125" s="137"/>
      <c r="W125" s="137"/>
      <c r="X125" s="137"/>
      <c r="Y125" s="180" t="s">
        <v>395</v>
      </c>
      <c r="Z125" s="181"/>
      <c r="AA125" s="181"/>
      <c r="AB125" s="181"/>
      <c r="AC125" s="181"/>
      <c r="AD125" s="181"/>
      <c r="AE125" s="181"/>
      <c r="AF125" s="577"/>
    </row>
    <row r="126" spans="2:32" x14ac:dyDescent="0.25">
      <c r="B126" s="565"/>
      <c r="C126" s="566"/>
      <c r="D126" s="186"/>
      <c r="E126" s="187"/>
      <c r="F126" s="187"/>
      <c r="G126" s="187"/>
      <c r="H126" s="187"/>
      <c r="I126" s="187"/>
      <c r="J126" s="187"/>
      <c r="K126" s="187"/>
      <c r="L126" s="188"/>
      <c r="M126" s="186"/>
      <c r="N126" s="187"/>
      <c r="O126" s="187"/>
      <c r="P126" s="187"/>
      <c r="Q126" s="187"/>
      <c r="R126" s="187"/>
      <c r="S126" s="187"/>
      <c r="T126" s="188"/>
      <c r="U126" s="137"/>
      <c r="V126" s="137"/>
      <c r="W126" s="137"/>
      <c r="X126" s="137"/>
      <c r="Y126" s="186"/>
      <c r="Z126" s="187"/>
      <c r="AA126" s="187"/>
      <c r="AB126" s="187"/>
      <c r="AC126" s="187"/>
      <c r="AD126" s="187"/>
      <c r="AE126" s="187"/>
      <c r="AF126" s="578"/>
    </row>
    <row r="127" spans="2:32" ht="12" customHeight="1" x14ac:dyDescent="0.25">
      <c r="B127" s="565"/>
      <c r="C127" s="566"/>
      <c r="D127" s="528"/>
      <c r="E127" s="529"/>
      <c r="F127" s="529"/>
      <c r="G127" s="529"/>
      <c r="H127" s="529"/>
      <c r="I127" s="529"/>
      <c r="J127" s="529"/>
      <c r="K127" s="529"/>
      <c r="L127" s="579"/>
      <c r="M127" s="528"/>
      <c r="N127" s="529"/>
      <c r="O127" s="529"/>
      <c r="P127" s="529"/>
      <c r="Q127" s="529"/>
      <c r="R127" s="529"/>
      <c r="S127" s="529"/>
      <c r="T127" s="579"/>
      <c r="U127" s="196"/>
      <c r="V127" s="196"/>
      <c r="W127" s="196"/>
      <c r="X127" s="196"/>
      <c r="Y127" s="528"/>
      <c r="Z127" s="529"/>
      <c r="AA127" s="529"/>
      <c r="AB127" s="529"/>
      <c r="AC127" s="529"/>
      <c r="AD127" s="529"/>
      <c r="AE127" s="529"/>
      <c r="AF127" s="530"/>
    </row>
    <row r="128" spans="2:32" ht="12" customHeight="1" x14ac:dyDescent="0.25">
      <c r="B128" s="565"/>
      <c r="C128" s="566"/>
      <c r="D128" s="531"/>
      <c r="E128" s="532"/>
      <c r="F128" s="532"/>
      <c r="G128" s="532"/>
      <c r="H128" s="532"/>
      <c r="I128" s="532"/>
      <c r="J128" s="532"/>
      <c r="K128" s="532"/>
      <c r="L128" s="580"/>
      <c r="M128" s="531"/>
      <c r="N128" s="532"/>
      <c r="O128" s="532"/>
      <c r="P128" s="532"/>
      <c r="Q128" s="532"/>
      <c r="R128" s="532"/>
      <c r="S128" s="532"/>
      <c r="T128" s="580"/>
      <c r="U128" s="196"/>
      <c r="V128" s="196"/>
      <c r="W128" s="196"/>
      <c r="X128" s="196"/>
      <c r="Y128" s="531"/>
      <c r="Z128" s="532"/>
      <c r="AA128" s="532"/>
      <c r="AB128" s="532"/>
      <c r="AC128" s="532"/>
      <c r="AD128" s="532"/>
      <c r="AE128" s="532"/>
      <c r="AF128" s="533"/>
    </row>
    <row r="129" spans="2:32" ht="12" customHeight="1" x14ac:dyDescent="0.25">
      <c r="B129" s="565"/>
      <c r="C129" s="566"/>
      <c r="D129" s="528"/>
      <c r="E129" s="529"/>
      <c r="F129" s="529"/>
      <c r="G129" s="529"/>
      <c r="H129" s="529"/>
      <c r="I129" s="529"/>
      <c r="J129" s="529"/>
      <c r="K129" s="529"/>
      <c r="L129" s="579"/>
      <c r="M129" s="528"/>
      <c r="N129" s="529"/>
      <c r="O129" s="529"/>
      <c r="P129" s="529"/>
      <c r="Q129" s="529"/>
      <c r="R129" s="529"/>
      <c r="S129" s="529"/>
      <c r="T129" s="579"/>
      <c r="U129" s="196"/>
      <c r="V129" s="196"/>
      <c r="W129" s="196"/>
      <c r="X129" s="196"/>
      <c r="Y129" s="528"/>
      <c r="Z129" s="529"/>
      <c r="AA129" s="529"/>
      <c r="AB129" s="529"/>
      <c r="AC129" s="529"/>
      <c r="AD129" s="529"/>
      <c r="AE129" s="529"/>
      <c r="AF129" s="530"/>
    </row>
    <row r="130" spans="2:32" ht="12" customHeight="1" x14ac:dyDescent="0.25">
      <c r="B130" s="565"/>
      <c r="C130" s="566"/>
      <c r="D130" s="531"/>
      <c r="E130" s="532"/>
      <c r="F130" s="532"/>
      <c r="G130" s="532"/>
      <c r="H130" s="532"/>
      <c r="I130" s="532"/>
      <c r="J130" s="532"/>
      <c r="K130" s="532"/>
      <c r="L130" s="580"/>
      <c r="M130" s="531"/>
      <c r="N130" s="532"/>
      <c r="O130" s="532"/>
      <c r="P130" s="532"/>
      <c r="Q130" s="532"/>
      <c r="R130" s="532"/>
      <c r="S130" s="532"/>
      <c r="T130" s="580"/>
      <c r="U130" s="196"/>
      <c r="V130" s="196"/>
      <c r="W130" s="196"/>
      <c r="X130" s="196"/>
      <c r="Y130" s="531"/>
      <c r="Z130" s="532"/>
      <c r="AA130" s="532"/>
      <c r="AB130" s="532"/>
      <c r="AC130" s="532"/>
      <c r="AD130" s="532"/>
      <c r="AE130" s="532"/>
      <c r="AF130" s="533"/>
    </row>
    <row r="131" spans="2:32" ht="12" customHeight="1" x14ac:dyDescent="0.25">
      <c r="B131" s="565"/>
      <c r="C131" s="566"/>
      <c r="D131" s="528"/>
      <c r="E131" s="529"/>
      <c r="F131" s="529"/>
      <c r="G131" s="529"/>
      <c r="H131" s="529"/>
      <c r="I131" s="529"/>
      <c r="J131" s="529"/>
      <c r="K131" s="529"/>
      <c r="L131" s="579"/>
      <c r="M131" s="528"/>
      <c r="N131" s="529"/>
      <c r="O131" s="529"/>
      <c r="P131" s="529"/>
      <c r="Q131" s="529"/>
      <c r="R131" s="529"/>
      <c r="S131" s="529"/>
      <c r="T131" s="579"/>
      <c r="U131" s="196"/>
      <c r="V131" s="196"/>
      <c r="W131" s="196"/>
      <c r="X131" s="196"/>
      <c r="Y131" s="528"/>
      <c r="Z131" s="529"/>
      <c r="AA131" s="529"/>
      <c r="AB131" s="529"/>
      <c r="AC131" s="529"/>
      <c r="AD131" s="529"/>
      <c r="AE131" s="529"/>
      <c r="AF131" s="530"/>
    </row>
    <row r="132" spans="2:32" ht="12" customHeight="1" thickBot="1" x14ac:dyDescent="0.3">
      <c r="B132" s="567"/>
      <c r="C132" s="568"/>
      <c r="D132" s="581"/>
      <c r="E132" s="582"/>
      <c r="F132" s="582"/>
      <c r="G132" s="582"/>
      <c r="H132" s="582"/>
      <c r="I132" s="582"/>
      <c r="J132" s="582"/>
      <c r="K132" s="582"/>
      <c r="L132" s="583"/>
      <c r="M132" s="581"/>
      <c r="N132" s="582"/>
      <c r="O132" s="582"/>
      <c r="P132" s="582"/>
      <c r="Q132" s="582"/>
      <c r="R132" s="582"/>
      <c r="S132" s="582"/>
      <c r="T132" s="583"/>
      <c r="U132" s="569"/>
      <c r="V132" s="569"/>
      <c r="W132" s="569"/>
      <c r="X132" s="569"/>
      <c r="Y132" s="581"/>
      <c r="Z132" s="582"/>
      <c r="AA132" s="582"/>
      <c r="AB132" s="582"/>
      <c r="AC132" s="582"/>
      <c r="AD132" s="582"/>
      <c r="AE132" s="582"/>
      <c r="AF132" s="584"/>
    </row>
    <row r="133" spans="2:32" ht="15.75" thickBot="1" x14ac:dyDescent="0.3"/>
    <row r="134" spans="2:32" ht="15" customHeight="1" x14ac:dyDescent="0.25">
      <c r="B134" s="570" t="s">
        <v>398</v>
      </c>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2"/>
    </row>
    <row r="135" spans="2:32" x14ac:dyDescent="0.25">
      <c r="B135" s="573"/>
      <c r="C135" s="277"/>
      <c r="D135" s="277"/>
      <c r="E135" s="277"/>
      <c r="F135" s="277"/>
      <c r="G135" s="277"/>
      <c r="H135" s="277"/>
      <c r="I135" s="277"/>
      <c r="J135" s="277"/>
      <c r="K135" s="277"/>
      <c r="L135" s="277"/>
      <c r="M135" s="277"/>
      <c r="N135" s="277"/>
      <c r="O135" s="277"/>
      <c r="P135" s="277"/>
      <c r="Q135" s="277"/>
      <c r="R135" s="277"/>
      <c r="S135" s="277"/>
      <c r="T135" s="277"/>
      <c r="U135" s="277"/>
      <c r="V135" s="277"/>
      <c r="W135" s="277"/>
      <c r="X135" s="277"/>
      <c r="Y135" s="277"/>
      <c r="Z135" s="277"/>
      <c r="AA135" s="277"/>
      <c r="AB135" s="277"/>
      <c r="AC135" s="277"/>
      <c r="AD135" s="277"/>
      <c r="AE135" s="574"/>
    </row>
    <row r="136" spans="2:32" x14ac:dyDescent="0.25">
      <c r="B136" s="573"/>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574"/>
    </row>
    <row r="137" spans="2:32" x14ac:dyDescent="0.25">
      <c r="B137" s="573"/>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574"/>
    </row>
    <row r="138" spans="2:32" x14ac:dyDescent="0.25">
      <c r="B138" s="573"/>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574"/>
    </row>
    <row r="139" spans="2:32" x14ac:dyDescent="0.25">
      <c r="B139" s="573"/>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574"/>
    </row>
    <row r="140" spans="2:32" x14ac:dyDescent="0.25">
      <c r="B140" s="573"/>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574"/>
    </row>
    <row r="141" spans="2:32" x14ac:dyDescent="0.25">
      <c r="B141" s="573"/>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574"/>
    </row>
    <row r="142" spans="2:32" x14ac:dyDescent="0.25">
      <c r="B142" s="573"/>
      <c r="C142" s="277"/>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574"/>
    </row>
    <row r="143" spans="2:32" x14ac:dyDescent="0.25">
      <c r="B143" s="573"/>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574"/>
    </row>
    <row r="144" spans="2:32" ht="15.75" thickBot="1" x14ac:dyDescent="0.3">
      <c r="B144" s="575"/>
      <c r="C144" s="551"/>
      <c r="D144" s="551"/>
      <c r="E144" s="551"/>
      <c r="F144" s="551"/>
      <c r="G144" s="551"/>
      <c r="H144" s="551"/>
      <c r="I144" s="551"/>
      <c r="J144" s="551"/>
      <c r="K144" s="551"/>
      <c r="L144" s="551"/>
      <c r="M144" s="551"/>
      <c r="N144" s="551"/>
      <c r="O144" s="551"/>
      <c r="P144" s="551"/>
      <c r="Q144" s="551"/>
      <c r="R144" s="551"/>
      <c r="S144" s="551"/>
      <c r="T144" s="551"/>
      <c r="U144" s="551"/>
      <c r="V144" s="551"/>
      <c r="W144" s="551"/>
      <c r="X144" s="551"/>
      <c r="Y144" s="551"/>
      <c r="Z144" s="551"/>
      <c r="AA144" s="551"/>
      <c r="AB144" s="551"/>
      <c r="AC144" s="551"/>
      <c r="AD144" s="551"/>
      <c r="AE144" s="576"/>
    </row>
    <row r="146" spans="1:32" x14ac:dyDescent="0.25">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row>
    <row r="147" spans="1:32" x14ac:dyDescent="0.25">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row>
    <row r="148" spans="1:32" x14ac:dyDescent="0.25">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row>
    <row r="149" spans="1:32" ht="7.5" customHeight="1" x14ac:dyDescent="0.25">
      <c r="D149" s="237" t="s">
        <v>291</v>
      </c>
      <c r="E149" s="237"/>
      <c r="F149" s="237"/>
      <c r="G149" s="237"/>
      <c r="H149" s="237"/>
      <c r="I149" s="237"/>
      <c r="J149" s="237"/>
      <c r="K149" s="237"/>
      <c r="L149" s="237" t="s">
        <v>327</v>
      </c>
      <c r="M149" s="237"/>
      <c r="N149" s="237"/>
      <c r="O149" s="237"/>
      <c r="P149" s="237"/>
      <c r="Q149" s="237"/>
      <c r="R149" s="237"/>
      <c r="S149" s="237"/>
      <c r="T149" s="237"/>
      <c r="U149" s="237" t="s">
        <v>418</v>
      </c>
      <c r="V149" s="237"/>
      <c r="W149" s="237"/>
      <c r="X149" s="237"/>
      <c r="Y149" s="237"/>
      <c r="Z149" s="237"/>
      <c r="AA149" s="237"/>
      <c r="AB149" s="237"/>
      <c r="AC149" s="237"/>
    </row>
    <row r="152" spans="1:32" ht="16.5" customHeight="1" x14ac:dyDescent="0.25">
      <c r="A152" s="118" t="s">
        <v>726</v>
      </c>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row>
    <row r="153" spans="1:32" x14ac:dyDescent="0.25">
      <c r="E153" s="235" t="s">
        <v>602</v>
      </c>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row>
    <row r="154" spans="1:32" ht="4.5" customHeight="1" x14ac:dyDescent="0.25"/>
    <row r="155" spans="1:32" ht="14.25" customHeight="1" x14ac:dyDescent="0.25">
      <c r="A155" s="601" t="s">
        <v>516</v>
      </c>
      <c r="B155" s="601"/>
      <c r="C155" s="601"/>
      <c r="D155" s="601"/>
      <c r="E155" s="601"/>
      <c r="F155" s="601"/>
      <c r="G155" s="601"/>
      <c r="H155" s="601"/>
      <c r="I155" s="601"/>
      <c r="J155" s="601"/>
    </row>
    <row r="156" spans="1:32" ht="3.75" customHeight="1" x14ac:dyDescent="0.25"/>
    <row r="157" spans="1:32" ht="12" customHeight="1" x14ac:dyDescent="0.25">
      <c r="A157" s="77">
        <v>1</v>
      </c>
      <c r="B157" s="441" t="s">
        <v>722</v>
      </c>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row>
    <row r="158" spans="1:32" s="22" customFormat="1" ht="12" customHeight="1" x14ac:dyDescent="0.25">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row>
    <row r="159" spans="1:32" s="22" customFormat="1" ht="12" customHeight="1" x14ac:dyDescent="0.25">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row>
    <row r="160" spans="1:32" s="22" customFormat="1" ht="12" customHeight="1" x14ac:dyDescent="0.25">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row>
    <row r="161" spans="1:32" s="22" customFormat="1" ht="12" customHeight="1" x14ac:dyDescent="0.25">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row>
    <row r="162" spans="1:32" s="22" customFormat="1" ht="12" customHeight="1" x14ac:dyDescent="0.25">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row>
    <row r="163" spans="1:32" s="22" customFormat="1" ht="12" customHeight="1" x14ac:dyDescent="0.25">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row>
    <row r="164" spans="1:32" ht="3.75" customHeight="1" x14ac:dyDescent="0.25"/>
    <row r="165" spans="1:32" ht="20.25" customHeight="1" x14ac:dyDescent="0.25">
      <c r="A165" s="78">
        <f>+A157+1</f>
        <v>2</v>
      </c>
      <c r="B165" s="441" t="s">
        <v>723</v>
      </c>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row>
    <row r="166" spans="1:32" ht="16.5" customHeight="1" x14ac:dyDescent="0.25">
      <c r="B166" s="441"/>
      <c r="C166" s="441"/>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row>
    <row r="167" spans="1:32" ht="18" customHeight="1" x14ac:dyDescent="0.25">
      <c r="B167" s="441"/>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row>
    <row r="168" spans="1:32" ht="3.75" customHeight="1" x14ac:dyDescent="0.25"/>
    <row r="169" spans="1:32" ht="12.75" customHeight="1" x14ac:dyDescent="0.25">
      <c r="A169" s="21">
        <v>3</v>
      </c>
      <c r="B169" s="602" t="s">
        <v>517</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row>
    <row r="170" spans="1:32" ht="3.75" customHeight="1" x14ac:dyDescent="0.25"/>
    <row r="171" spans="1:32" ht="14.25" customHeight="1" x14ac:dyDescent="0.25">
      <c r="D171" s="440" t="s">
        <v>518</v>
      </c>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row>
    <row r="172" spans="1:32" ht="3.75" customHeight="1" x14ac:dyDescent="0.25"/>
    <row r="173" spans="1:32" ht="11.25" customHeight="1" x14ac:dyDescent="0.25">
      <c r="B173" s="441" t="s">
        <v>519</v>
      </c>
      <c r="C173" s="441"/>
      <c r="D173" s="441"/>
      <c r="E173" s="441"/>
      <c r="F173" s="441"/>
      <c r="G173" s="441"/>
      <c r="H173" s="441"/>
      <c r="I173" s="441"/>
      <c r="J173" s="441"/>
      <c r="K173" s="441"/>
      <c r="L173" s="441"/>
      <c r="M173" s="441"/>
      <c r="N173" s="441"/>
      <c r="O173" s="441"/>
      <c r="P173" s="441"/>
      <c r="Q173" s="441"/>
      <c r="R173" s="441"/>
      <c r="S173" s="441"/>
      <c r="T173" s="441"/>
      <c r="U173" s="441"/>
      <c r="V173" s="441"/>
      <c r="W173" s="441"/>
      <c r="X173" s="441"/>
      <c r="Y173" s="441"/>
      <c r="Z173" s="441"/>
      <c r="AA173" s="441"/>
      <c r="AB173" s="441"/>
      <c r="AC173" s="441"/>
      <c r="AD173" s="441"/>
      <c r="AE173" s="441"/>
      <c r="AF173" s="441"/>
    </row>
    <row r="174" spans="1:32" ht="10.5" customHeight="1" x14ac:dyDescent="0.25">
      <c r="B174" s="441"/>
      <c r="C174" s="441"/>
      <c r="D174" s="441"/>
      <c r="E174" s="441"/>
      <c r="F174" s="441"/>
      <c r="G174" s="441"/>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1"/>
      <c r="AD174" s="441"/>
      <c r="AE174" s="441"/>
      <c r="AF174" s="441"/>
    </row>
    <row r="175" spans="1:32" ht="12.75" customHeight="1" x14ac:dyDescent="0.25">
      <c r="B175" s="441"/>
      <c r="C175" s="441"/>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c r="AA175" s="441"/>
      <c r="AB175" s="441"/>
      <c r="AC175" s="441"/>
      <c r="AD175" s="441"/>
      <c r="AE175" s="441"/>
      <c r="AF175" s="441"/>
    </row>
    <row r="176" spans="1:32" ht="12.75" customHeight="1" x14ac:dyDescent="0.25">
      <c r="B176" s="441"/>
      <c r="C176" s="441"/>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row>
    <row r="177" spans="1:32" ht="3.75" customHeight="1" x14ac:dyDescent="0.25"/>
    <row r="178" spans="1:32" ht="13.5" customHeight="1" x14ac:dyDescent="0.25">
      <c r="A178" s="58">
        <v>1</v>
      </c>
      <c r="B178" s="212" t="s">
        <v>520</v>
      </c>
      <c r="C178" s="212"/>
      <c r="D178" s="212"/>
      <c r="E178" s="212"/>
      <c r="F178" s="212"/>
      <c r="G178" s="212"/>
      <c r="H178" s="212"/>
    </row>
    <row r="179" spans="1:32" x14ac:dyDescent="0.25">
      <c r="B179" s="442" t="s">
        <v>521</v>
      </c>
      <c r="C179" s="442"/>
      <c r="D179" s="443"/>
      <c r="E179" s="443"/>
      <c r="F179" s="443"/>
      <c r="G179" s="443"/>
      <c r="H179" s="443"/>
      <c r="I179" s="443"/>
      <c r="J179" s="443"/>
      <c r="K179" s="443"/>
    </row>
    <row r="180" spans="1:32" ht="12.75" customHeight="1" x14ac:dyDescent="0.25">
      <c r="B180" s="445">
        <f>+A178+0.01</f>
        <v>1.01</v>
      </c>
      <c r="C180" s="445"/>
      <c r="D180" s="446" t="s">
        <v>522</v>
      </c>
      <c r="E180" s="446"/>
      <c r="F180" s="446"/>
      <c r="G180" s="446"/>
      <c r="H180" s="446"/>
      <c r="I180" s="446"/>
      <c r="J180" s="446"/>
      <c r="K180" s="446"/>
      <c r="L180" s="446"/>
      <c r="M180" s="446"/>
      <c r="N180" s="446"/>
      <c r="O180" s="446"/>
      <c r="P180" s="446"/>
      <c r="Q180" s="446"/>
      <c r="R180" s="446"/>
      <c r="S180" s="446"/>
      <c r="T180" s="82"/>
      <c r="U180" s="82"/>
      <c r="V180" s="82"/>
      <c r="W180" s="82"/>
      <c r="X180" s="82"/>
      <c r="Y180" s="82"/>
      <c r="Z180" s="82"/>
      <c r="AA180" s="82"/>
      <c r="AB180" s="82"/>
    </row>
    <row r="181" spans="1:32" ht="12.75" customHeight="1" x14ac:dyDescent="0.25">
      <c r="B181" s="445">
        <f>+B180+0.01</f>
        <v>1.02</v>
      </c>
      <c r="C181" s="445"/>
      <c r="D181" s="444" t="s">
        <v>523</v>
      </c>
      <c r="E181" s="444"/>
      <c r="F181" s="444"/>
      <c r="G181" s="444"/>
      <c r="H181" s="444"/>
      <c r="I181" s="444"/>
      <c r="J181" s="444"/>
      <c r="K181" s="444"/>
      <c r="L181" s="444"/>
      <c r="M181" s="444"/>
      <c r="N181" s="444"/>
      <c r="O181" s="444"/>
      <c r="P181" s="444"/>
      <c r="Q181" s="444"/>
      <c r="R181" s="444"/>
      <c r="S181" s="444"/>
      <c r="T181" s="82"/>
      <c r="U181" s="82"/>
      <c r="V181" s="82"/>
      <c r="W181" s="82"/>
      <c r="X181" s="82"/>
      <c r="Y181" s="82"/>
      <c r="Z181" s="82"/>
      <c r="AA181" s="82"/>
      <c r="AB181" s="82"/>
    </row>
    <row r="182" spans="1:32" ht="12.75" customHeight="1" x14ac:dyDescent="0.25">
      <c r="B182" s="445">
        <f>+B181+0.01</f>
        <v>1.03</v>
      </c>
      <c r="C182" s="445"/>
      <c r="D182" s="446" t="s">
        <v>524</v>
      </c>
      <c r="E182" s="446"/>
      <c r="F182" s="446"/>
      <c r="G182" s="446"/>
      <c r="H182" s="446"/>
      <c r="I182" s="446"/>
      <c r="J182" s="446"/>
      <c r="K182" s="446"/>
      <c r="L182" s="446"/>
      <c r="M182" s="446"/>
      <c r="N182" s="446"/>
      <c r="O182" s="446"/>
      <c r="P182" s="446"/>
      <c r="Q182" s="446"/>
      <c r="R182" s="446"/>
      <c r="S182" s="446"/>
      <c r="T182" s="446"/>
      <c r="U182" s="446"/>
      <c r="V182" s="446"/>
      <c r="W182" s="446"/>
      <c r="X182" s="446"/>
      <c r="Y182" s="446"/>
      <c r="Z182" s="446"/>
      <c r="AA182" s="446"/>
      <c r="AB182" s="446"/>
    </row>
    <row r="183" spans="1:32" ht="3.75" customHeight="1" x14ac:dyDescent="0.25"/>
    <row r="184" spans="1:32" ht="13.5" customHeight="1" x14ac:dyDescent="0.25">
      <c r="A184" s="58">
        <f>+A178+1</f>
        <v>2</v>
      </c>
      <c r="B184" s="212" t="s">
        <v>525</v>
      </c>
      <c r="C184" s="212"/>
      <c r="D184" s="212"/>
      <c r="E184" s="212"/>
      <c r="F184" s="212"/>
      <c r="G184" s="212"/>
      <c r="H184" s="212"/>
      <c r="I184" s="212"/>
      <c r="J184" s="212"/>
    </row>
    <row r="185" spans="1:32" ht="13.5" customHeight="1" x14ac:dyDescent="0.25">
      <c r="B185" s="447" t="s">
        <v>682</v>
      </c>
      <c r="C185" s="447"/>
      <c r="D185" s="447"/>
      <c r="E185" s="447"/>
      <c r="F185" s="447"/>
      <c r="G185" s="447"/>
      <c r="H185" s="447"/>
      <c r="I185" s="447"/>
      <c r="J185" s="447"/>
      <c r="K185" s="447"/>
      <c r="L185" s="447"/>
      <c r="M185" s="447"/>
      <c r="N185" s="447"/>
      <c r="O185" s="447"/>
      <c r="P185" s="447"/>
      <c r="Q185" s="447"/>
      <c r="R185" s="447"/>
      <c r="S185" s="447"/>
      <c r="T185" s="447"/>
      <c r="U185" s="447"/>
      <c r="V185" s="447"/>
      <c r="W185" s="447"/>
      <c r="X185" s="447"/>
      <c r="Y185" s="447"/>
      <c r="Z185" s="447"/>
      <c r="AA185" s="447"/>
      <c r="AB185" s="447"/>
      <c r="AC185" s="447"/>
      <c r="AD185" s="447"/>
      <c r="AE185" s="447"/>
      <c r="AF185" s="447"/>
    </row>
    <row r="186" spans="1:32" ht="13.5" customHeight="1" thickBot="1" x14ac:dyDescent="0.3">
      <c r="B186" s="448"/>
      <c r="C186" s="448"/>
      <c r="D186" s="448"/>
      <c r="E186" s="448"/>
      <c r="F186" s="448"/>
      <c r="G186" s="448"/>
      <c r="H186" s="448"/>
      <c r="I186" s="448"/>
      <c r="J186" s="448"/>
      <c r="K186" s="448"/>
      <c r="L186" s="448"/>
      <c r="M186" s="448"/>
      <c r="N186" s="448"/>
      <c r="O186" s="448"/>
      <c r="P186" s="448"/>
      <c r="Q186" s="448"/>
      <c r="R186" s="448"/>
      <c r="S186" s="448"/>
      <c r="T186" s="448"/>
      <c r="U186" s="448"/>
      <c r="V186" s="448"/>
      <c r="W186" s="448"/>
      <c r="X186" s="448"/>
      <c r="Y186" s="448"/>
      <c r="Z186" s="448"/>
      <c r="AA186" s="448"/>
      <c r="AB186" s="448"/>
      <c r="AC186" s="448"/>
      <c r="AD186" s="448"/>
      <c r="AE186" s="448"/>
      <c r="AF186" s="448"/>
    </row>
    <row r="187" spans="1:32" ht="13.5" customHeight="1" x14ac:dyDescent="0.25">
      <c r="B187" s="603">
        <f>+A184+0.01</f>
        <v>2.0099999999999998</v>
      </c>
      <c r="C187" s="604"/>
      <c r="D187" s="490" t="s">
        <v>724</v>
      </c>
      <c r="E187" s="490"/>
      <c r="F187" s="490"/>
      <c r="G187" s="490"/>
      <c r="H187" s="490"/>
      <c r="I187" s="490"/>
      <c r="J187" s="490"/>
      <c r="K187" s="490"/>
      <c r="L187" s="490"/>
      <c r="M187" s="490"/>
      <c r="N187" s="490"/>
      <c r="O187" s="490"/>
      <c r="P187" s="490"/>
      <c r="Q187" s="490"/>
      <c r="R187" s="490"/>
      <c r="S187" s="490"/>
      <c r="T187" s="490"/>
      <c r="U187" s="490"/>
      <c r="V187" s="490"/>
      <c r="W187" s="490"/>
      <c r="X187" s="490"/>
      <c r="Y187" s="490"/>
      <c r="Z187" s="490"/>
      <c r="AA187" s="490"/>
      <c r="AB187" s="490"/>
      <c r="AC187" s="490"/>
      <c r="AD187" s="490"/>
      <c r="AE187" s="490"/>
      <c r="AF187" s="607"/>
    </row>
    <row r="188" spans="1:32" ht="13.5" customHeight="1" thickBot="1" x14ac:dyDescent="0.3">
      <c r="B188" s="605"/>
      <c r="C188" s="606"/>
      <c r="D188" s="493"/>
      <c r="E188" s="493"/>
      <c r="F188" s="493"/>
      <c r="G188" s="493"/>
      <c r="H188" s="493"/>
      <c r="I188" s="493"/>
      <c r="J188" s="493"/>
      <c r="K188" s="493"/>
      <c r="L188" s="493"/>
      <c r="M188" s="493"/>
      <c r="N188" s="493"/>
      <c r="O188" s="493"/>
      <c r="P188" s="493"/>
      <c r="Q188" s="493"/>
      <c r="R188" s="493"/>
      <c r="S188" s="493"/>
      <c r="T188" s="493"/>
      <c r="U188" s="493"/>
      <c r="V188" s="493"/>
      <c r="W188" s="493"/>
      <c r="X188" s="493"/>
      <c r="Y188" s="493"/>
      <c r="Z188" s="493"/>
      <c r="AA188" s="493"/>
      <c r="AB188" s="493"/>
      <c r="AC188" s="493"/>
      <c r="AD188" s="493"/>
      <c r="AE188" s="493"/>
      <c r="AF188" s="608"/>
    </row>
    <row r="189" spans="1:32" ht="13.5" customHeight="1" x14ac:dyDescent="0.25">
      <c r="B189" s="603">
        <f>+B187+0.01</f>
        <v>2.0199999999999996</v>
      </c>
      <c r="C189" s="604"/>
      <c r="D189" s="490" t="s">
        <v>725</v>
      </c>
      <c r="E189" s="490"/>
      <c r="F189" s="490"/>
      <c r="G189" s="490"/>
      <c r="H189" s="490"/>
      <c r="I189" s="490"/>
      <c r="J189" s="490"/>
      <c r="K189" s="490"/>
      <c r="L189" s="490"/>
      <c r="M189" s="490"/>
      <c r="N189" s="490"/>
      <c r="O189" s="490"/>
      <c r="P189" s="490"/>
      <c r="Q189" s="490"/>
      <c r="R189" s="490"/>
      <c r="S189" s="490"/>
      <c r="T189" s="490"/>
      <c r="U189" s="490"/>
      <c r="V189" s="490"/>
      <c r="W189" s="490"/>
      <c r="X189" s="490"/>
      <c r="Y189" s="490"/>
      <c r="Z189" s="490"/>
      <c r="AA189" s="490"/>
      <c r="AB189" s="490"/>
      <c r="AC189" s="490"/>
      <c r="AD189" s="490"/>
      <c r="AE189" s="490"/>
      <c r="AF189" s="607"/>
    </row>
    <row r="190" spans="1:32" ht="13.5" customHeight="1" x14ac:dyDescent="0.25">
      <c r="B190" s="609"/>
      <c r="C190" s="336"/>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610"/>
    </row>
    <row r="191" spans="1:32" ht="13.5" customHeight="1" x14ac:dyDescent="0.25">
      <c r="B191" s="609"/>
      <c r="C191" s="336"/>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c r="AA191" s="441"/>
      <c r="AB191" s="441"/>
      <c r="AC191" s="441"/>
      <c r="AD191" s="441"/>
      <c r="AE191" s="441"/>
      <c r="AF191" s="610"/>
    </row>
    <row r="192" spans="1:32" ht="13.5" customHeight="1" x14ac:dyDescent="0.25">
      <c r="B192" s="609"/>
      <c r="C192" s="336"/>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610"/>
    </row>
    <row r="193" spans="1:32" ht="13.5" customHeight="1" x14ac:dyDescent="0.25">
      <c r="B193" s="609"/>
      <c r="C193" s="336"/>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610"/>
    </row>
    <row r="194" spans="1:32" ht="11.25" customHeight="1" x14ac:dyDescent="0.25">
      <c r="B194" s="609"/>
      <c r="C194" s="336"/>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c r="AA194" s="441"/>
      <c r="AB194" s="441"/>
      <c r="AC194" s="441"/>
      <c r="AD194" s="441"/>
      <c r="AE194" s="441"/>
      <c r="AF194" s="610"/>
    </row>
    <row r="195" spans="1:32" ht="3.75" customHeight="1" x14ac:dyDescent="0.25"/>
    <row r="196" spans="1:32" ht="13.5" customHeight="1" thickBot="1" x14ac:dyDescent="0.3">
      <c r="A196" s="58">
        <f>+A184+1</f>
        <v>3</v>
      </c>
      <c r="B196" s="212" t="s">
        <v>526</v>
      </c>
      <c r="C196" s="212"/>
      <c r="D196" s="212"/>
      <c r="E196" s="212"/>
      <c r="F196" s="212"/>
      <c r="G196" s="212"/>
      <c r="H196" s="212"/>
      <c r="I196" s="212"/>
      <c r="J196" s="212"/>
      <c r="K196" s="212"/>
      <c r="L196" s="212"/>
      <c r="M196" s="212"/>
      <c r="N196" s="212"/>
      <c r="O196" s="212"/>
      <c r="P196" s="212"/>
    </row>
    <row r="197" spans="1:32" ht="11.25" customHeight="1" x14ac:dyDescent="0.25">
      <c r="B197" s="611">
        <f>+A196+0.01</f>
        <v>3.01</v>
      </c>
      <c r="C197" s="612"/>
      <c r="D197" s="615" t="s">
        <v>527</v>
      </c>
      <c r="E197" s="615"/>
      <c r="F197" s="615"/>
      <c r="G197" s="615"/>
      <c r="H197" s="615"/>
      <c r="I197" s="490" t="s">
        <v>528</v>
      </c>
      <c r="J197" s="490"/>
      <c r="K197" s="490"/>
      <c r="L197" s="490"/>
      <c r="M197" s="490"/>
      <c r="N197" s="490"/>
      <c r="O197" s="490"/>
      <c r="P197" s="490"/>
      <c r="Q197" s="490"/>
      <c r="R197" s="490"/>
      <c r="S197" s="490"/>
      <c r="T197" s="490"/>
      <c r="U197" s="607"/>
      <c r="V197" s="80"/>
    </row>
    <row r="198" spans="1:32" ht="11.25" customHeight="1" x14ac:dyDescent="0.25">
      <c r="B198" s="613"/>
      <c r="C198" s="194"/>
      <c r="D198" s="616"/>
      <c r="E198" s="616"/>
      <c r="F198" s="616"/>
      <c r="G198" s="616"/>
      <c r="H198" s="616"/>
      <c r="I198" s="441" t="s">
        <v>529</v>
      </c>
      <c r="J198" s="441"/>
      <c r="K198" s="441"/>
      <c r="L198" s="441"/>
      <c r="M198" s="441"/>
      <c r="N198" s="441"/>
      <c r="O198" s="441"/>
      <c r="P198" s="441"/>
      <c r="Q198" s="441"/>
      <c r="R198" s="441"/>
      <c r="S198" s="441"/>
      <c r="T198" s="441"/>
      <c r="U198" s="610"/>
    </row>
    <row r="199" spans="1:32" ht="11.25" customHeight="1" thickBot="1" x14ac:dyDescent="0.3">
      <c r="B199" s="614"/>
      <c r="C199" s="518"/>
      <c r="D199" s="617"/>
      <c r="E199" s="617"/>
      <c r="F199" s="617"/>
      <c r="G199" s="617"/>
      <c r="H199" s="617"/>
      <c r="I199" s="493" t="s">
        <v>530</v>
      </c>
      <c r="J199" s="493"/>
      <c r="K199" s="493"/>
      <c r="L199" s="493"/>
      <c r="M199" s="493"/>
      <c r="N199" s="493"/>
      <c r="O199" s="493"/>
      <c r="P199" s="493"/>
      <c r="Q199" s="493"/>
      <c r="R199" s="493"/>
      <c r="S199" s="493"/>
      <c r="T199" s="493"/>
      <c r="U199" s="608"/>
    </row>
    <row r="200" spans="1:32" ht="11.25" customHeight="1" x14ac:dyDescent="0.25">
      <c r="B200" s="611">
        <f>+B197+0.01</f>
        <v>3.0199999999999996</v>
      </c>
      <c r="C200" s="612"/>
      <c r="D200" s="615" t="s">
        <v>557</v>
      </c>
      <c r="E200" s="615"/>
      <c r="F200" s="615"/>
      <c r="G200" s="615"/>
      <c r="H200" s="615"/>
      <c r="I200" s="490" t="s">
        <v>531</v>
      </c>
      <c r="J200" s="490"/>
      <c r="K200" s="490"/>
      <c r="L200" s="490"/>
      <c r="M200" s="490"/>
      <c r="N200" s="490"/>
      <c r="O200" s="490"/>
      <c r="P200" s="490"/>
      <c r="Q200" s="490"/>
      <c r="R200" s="490"/>
      <c r="S200" s="490"/>
      <c r="T200" s="490"/>
      <c r="U200" s="607"/>
    </row>
    <row r="201" spans="1:32" ht="11.25" customHeight="1" thickBot="1" x14ac:dyDescent="0.3">
      <c r="B201" s="614"/>
      <c r="C201" s="518"/>
      <c r="D201" s="617"/>
      <c r="E201" s="617"/>
      <c r="F201" s="617"/>
      <c r="G201" s="617"/>
      <c r="H201" s="617"/>
      <c r="I201" s="493" t="s">
        <v>532</v>
      </c>
      <c r="J201" s="493"/>
      <c r="K201" s="493"/>
      <c r="L201" s="493"/>
      <c r="M201" s="493"/>
      <c r="N201" s="493"/>
      <c r="O201" s="493"/>
      <c r="P201" s="493"/>
      <c r="Q201" s="493"/>
      <c r="R201" s="493"/>
      <c r="S201" s="493"/>
      <c r="T201" s="493"/>
      <c r="U201" s="608"/>
    </row>
    <row r="202" spans="1:32" ht="3.75" customHeight="1" x14ac:dyDescent="0.25"/>
    <row r="203" spans="1:32" ht="13.5" customHeight="1" x14ac:dyDescent="0.25">
      <c r="A203" s="58">
        <f>+A196+1</f>
        <v>4</v>
      </c>
      <c r="B203" s="212" t="s">
        <v>533</v>
      </c>
      <c r="C203" s="212"/>
      <c r="D203" s="212"/>
      <c r="E203" s="212"/>
      <c r="F203" s="212"/>
      <c r="G203" s="212"/>
      <c r="H203" s="212"/>
      <c r="I203" s="212"/>
      <c r="J203" s="212"/>
      <c r="K203" s="212"/>
      <c r="L203" s="212"/>
      <c r="M203" s="212"/>
      <c r="N203" s="212"/>
      <c r="O203" s="212"/>
      <c r="P203" s="212"/>
      <c r="Q203" s="212"/>
      <c r="R203" s="212"/>
      <c r="S203" s="212"/>
      <c r="T203" s="212"/>
      <c r="U203" s="212"/>
    </row>
    <row r="204" spans="1:32" ht="14.25" customHeight="1" x14ac:dyDescent="0.25">
      <c r="B204" s="137">
        <f>+A203+0.01</f>
        <v>4.01</v>
      </c>
      <c r="C204" s="137"/>
      <c r="D204" s="618" t="s">
        <v>684</v>
      </c>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row>
    <row r="205" spans="1:32" ht="14.25" customHeight="1" x14ac:dyDescent="0.25">
      <c r="B205" s="137"/>
      <c r="C205" s="137"/>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row>
    <row r="206" spans="1:32" ht="14.25" customHeight="1" x14ac:dyDescent="0.25">
      <c r="B206" s="137"/>
      <c r="C206" s="137"/>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row>
    <row r="207" spans="1:32" ht="14.25" customHeight="1" x14ac:dyDescent="0.25">
      <c r="B207" s="137"/>
      <c r="C207" s="137"/>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row>
    <row r="208" spans="1:32" ht="14.25" customHeight="1" x14ac:dyDescent="0.25">
      <c r="B208" s="137"/>
      <c r="C208" s="137"/>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row>
    <row r="209" spans="1:32" ht="14.25" customHeight="1" x14ac:dyDescent="0.25">
      <c r="B209" s="137"/>
      <c r="C209" s="137"/>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row>
    <row r="210" spans="1:32" ht="14.25" customHeight="1" x14ac:dyDescent="0.25">
      <c r="B210" s="137"/>
      <c r="C210" s="137"/>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row>
    <row r="211" spans="1:32" x14ac:dyDescent="0.25">
      <c r="B211" s="137"/>
      <c r="C211" s="137"/>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row>
    <row r="212" spans="1:32" x14ac:dyDescent="0.25">
      <c r="B212" s="137">
        <f>+B204+0.01</f>
        <v>4.0199999999999996</v>
      </c>
      <c r="C212" s="137"/>
      <c r="D212" s="619" t="s">
        <v>558</v>
      </c>
      <c r="E212" s="619"/>
      <c r="F212" s="619"/>
      <c r="G212" s="619"/>
      <c r="H212" s="619"/>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row>
    <row r="213" spans="1:32" x14ac:dyDescent="0.25">
      <c r="B213" s="137"/>
      <c r="C213" s="137"/>
      <c r="D213" s="619"/>
      <c r="E213" s="619"/>
      <c r="F213" s="619"/>
      <c r="G213" s="619"/>
      <c r="H213" s="619"/>
      <c r="I213" s="619"/>
      <c r="J213" s="619"/>
      <c r="K213" s="619"/>
      <c r="L213" s="619"/>
      <c r="M213" s="619"/>
      <c r="N213" s="619"/>
      <c r="O213" s="619"/>
      <c r="P213" s="619"/>
      <c r="Q213" s="619"/>
      <c r="R213" s="619"/>
      <c r="S213" s="619"/>
      <c r="T213" s="619"/>
      <c r="U213" s="619"/>
      <c r="V213" s="619"/>
      <c r="W213" s="619"/>
      <c r="X213" s="619"/>
      <c r="Y213" s="619"/>
      <c r="Z213" s="619"/>
      <c r="AA213" s="619"/>
      <c r="AB213" s="619"/>
      <c r="AC213" s="619"/>
      <c r="AD213" s="619"/>
      <c r="AE213" s="619"/>
      <c r="AF213" s="619"/>
    </row>
    <row r="214" spans="1:32" ht="4.5" customHeight="1" x14ac:dyDescent="0.25"/>
    <row r="215" spans="1:32" ht="15.75" x14ac:dyDescent="0.25">
      <c r="A215" s="58">
        <f>+A203+1</f>
        <v>5</v>
      </c>
      <c r="B215" s="212" t="s">
        <v>534</v>
      </c>
      <c r="C215" s="212"/>
      <c r="D215" s="212"/>
      <c r="E215" s="212"/>
      <c r="F215" s="212"/>
      <c r="G215" s="212"/>
      <c r="H215" s="212"/>
      <c r="I215" s="212"/>
      <c r="J215" s="212"/>
      <c r="K215" s="212"/>
      <c r="L215" s="212"/>
      <c r="M215" s="212"/>
      <c r="N215" s="212"/>
      <c r="O215" s="212"/>
      <c r="P215" s="212"/>
      <c r="Q215" s="212"/>
      <c r="R215" s="212"/>
      <c r="S215" s="212"/>
      <c r="T215" s="212"/>
      <c r="U215" s="212"/>
    </row>
    <row r="216" spans="1:32" x14ac:dyDescent="0.25">
      <c r="B216" s="620" t="s">
        <v>535</v>
      </c>
      <c r="C216" s="620"/>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row>
    <row r="217" spans="1:32" ht="13.5" customHeight="1" x14ac:dyDescent="0.25">
      <c r="B217" s="137">
        <f>+A215+0.01</f>
        <v>5.01</v>
      </c>
      <c r="C217" s="137"/>
      <c r="D217" s="259" t="s">
        <v>536</v>
      </c>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row>
    <row r="218" spans="1:32" ht="13.5" customHeight="1" x14ac:dyDescent="0.25">
      <c r="B218" s="137"/>
      <c r="C218" s="137"/>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row>
    <row r="219" spans="1:32" ht="12.75" customHeight="1" x14ac:dyDescent="0.25">
      <c r="B219" s="137">
        <f>+B217+0.01</f>
        <v>5.0199999999999996</v>
      </c>
      <c r="C219" s="137"/>
      <c r="D219" s="259" t="s">
        <v>685</v>
      </c>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row>
    <row r="220" spans="1:32" ht="12.75" customHeight="1" x14ac:dyDescent="0.25">
      <c r="B220" s="137"/>
      <c r="C220" s="137"/>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row>
    <row r="221" spans="1:32" ht="12.75" customHeight="1" x14ac:dyDescent="0.25">
      <c r="B221" s="137"/>
      <c r="C221" s="137"/>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row>
    <row r="222" spans="1:32" ht="4.5" customHeight="1" x14ac:dyDescent="0.25"/>
    <row r="223" spans="1:32" ht="15.75" customHeight="1" x14ac:dyDescent="0.25">
      <c r="A223" s="58">
        <f>+A215+1</f>
        <v>6</v>
      </c>
      <c r="B223" s="212" t="s">
        <v>537</v>
      </c>
      <c r="C223" s="212"/>
      <c r="D223" s="212"/>
      <c r="E223" s="212"/>
      <c r="F223" s="212"/>
      <c r="G223" s="212"/>
      <c r="H223" s="212"/>
      <c r="I223" s="212"/>
      <c r="J223" s="212"/>
      <c r="K223" s="212"/>
      <c r="L223" s="212"/>
      <c r="M223" s="212"/>
      <c r="N223" s="212"/>
      <c r="O223" s="212"/>
      <c r="P223" s="81"/>
      <c r="Q223" s="81"/>
      <c r="R223" s="81"/>
      <c r="S223" s="81"/>
      <c r="T223" s="81"/>
      <c r="U223" s="81"/>
    </row>
    <row r="224" spans="1:32" s="22" customFormat="1" ht="12.75" customHeight="1" x14ac:dyDescent="0.25">
      <c r="B224" s="259" t="s">
        <v>538</v>
      </c>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row>
    <row r="225" spans="1:32" s="22" customFormat="1" ht="12.75" customHeight="1" x14ac:dyDescent="0.25">
      <c r="B225" s="25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row>
    <row r="226" spans="1:32" ht="4.5" customHeight="1" x14ac:dyDescent="0.25"/>
    <row r="227" spans="1:32" ht="15.75" customHeight="1" x14ac:dyDescent="0.25">
      <c r="A227" s="58">
        <f>+A223+1</f>
        <v>7</v>
      </c>
      <c r="B227" s="212" t="s">
        <v>539</v>
      </c>
      <c r="C227" s="212"/>
      <c r="D227" s="212"/>
      <c r="E227" s="212"/>
      <c r="F227" s="212"/>
      <c r="G227" s="212"/>
      <c r="H227" s="212"/>
      <c r="I227" s="212"/>
      <c r="J227" s="212"/>
      <c r="K227" s="212"/>
      <c r="L227" s="212"/>
      <c r="M227" s="212"/>
      <c r="N227" s="212"/>
      <c r="O227" s="212"/>
      <c r="P227" s="212"/>
      <c r="Q227" s="212"/>
    </row>
    <row r="228" spans="1:32" ht="12" customHeight="1" x14ac:dyDescent="0.25">
      <c r="B228" s="259" t="s">
        <v>540</v>
      </c>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row>
    <row r="229" spans="1:32" ht="12" customHeight="1" x14ac:dyDescent="0.25">
      <c r="B229" s="25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row>
    <row r="230" spans="1:32" ht="12" customHeight="1" x14ac:dyDescent="0.25">
      <c r="B230" s="25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row>
    <row r="231" spans="1:32" ht="12" customHeight="1" x14ac:dyDescent="0.25">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row>
    <row r="232" spans="1:32" ht="4.5" customHeight="1" x14ac:dyDescent="0.25"/>
    <row r="233" spans="1:32" ht="15.75" x14ac:dyDescent="0.25">
      <c r="A233" s="58">
        <f>+A227+1</f>
        <v>8</v>
      </c>
      <c r="B233" s="212" t="s">
        <v>541</v>
      </c>
      <c r="C233" s="212"/>
      <c r="D233" s="212"/>
      <c r="E233" s="212"/>
      <c r="F233" s="212"/>
      <c r="G233" s="212"/>
      <c r="H233" s="212"/>
      <c r="I233" s="212"/>
      <c r="J233" s="212"/>
      <c r="K233" s="212"/>
      <c r="L233" s="212"/>
      <c r="M233" s="212"/>
      <c r="N233" s="212"/>
      <c r="O233" s="212"/>
    </row>
    <row r="234" spans="1:32" x14ac:dyDescent="0.25">
      <c r="B234" s="620" t="s">
        <v>542</v>
      </c>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c r="Z234" s="620"/>
    </row>
    <row r="235" spans="1:32" x14ac:dyDescent="0.25">
      <c r="B235" s="137">
        <f>+A233+0.01</f>
        <v>8.01</v>
      </c>
      <c r="C235" s="137"/>
      <c r="D235" s="622" t="s">
        <v>543</v>
      </c>
      <c r="E235" s="622"/>
      <c r="F235" s="622"/>
      <c r="G235" s="622"/>
      <c r="H235" s="622"/>
      <c r="I235" s="622"/>
      <c r="J235" s="622"/>
      <c r="K235" s="622"/>
      <c r="L235" s="622"/>
      <c r="M235" s="622"/>
      <c r="N235" s="622"/>
      <c r="O235" s="622"/>
      <c r="P235" s="622"/>
      <c r="Q235" s="622"/>
      <c r="R235" s="622"/>
      <c r="S235" s="79"/>
      <c r="T235" s="79"/>
      <c r="U235" s="79"/>
      <c r="V235" s="79"/>
      <c r="W235" s="79"/>
      <c r="X235" s="79"/>
      <c r="Y235" s="79"/>
      <c r="Z235" s="79"/>
      <c r="AA235" s="79"/>
      <c r="AB235" s="79"/>
      <c r="AC235" s="79"/>
      <c r="AD235" s="79"/>
      <c r="AE235" s="79"/>
      <c r="AF235" s="79"/>
    </row>
    <row r="236" spans="1:32" ht="15" customHeight="1" x14ac:dyDescent="0.25">
      <c r="B236" s="137">
        <f>+B235+0.01</f>
        <v>8.02</v>
      </c>
      <c r="C236" s="137"/>
      <c r="D236" s="622" t="s">
        <v>544</v>
      </c>
      <c r="E236" s="622"/>
      <c r="F236" s="622"/>
      <c r="G236" s="622"/>
      <c r="H236" s="622"/>
      <c r="I236" s="622"/>
      <c r="J236" s="622"/>
      <c r="K236" s="622"/>
      <c r="L236" s="622"/>
      <c r="M236" s="622"/>
      <c r="N236" s="622"/>
      <c r="O236" s="622"/>
      <c r="P236" s="622"/>
      <c r="Q236" s="622"/>
      <c r="R236" s="622"/>
      <c r="S236" s="622"/>
      <c r="T236" s="622"/>
      <c r="U236" s="622"/>
      <c r="V236" s="79"/>
      <c r="W236" s="79"/>
      <c r="X236" s="79"/>
      <c r="Y236" s="79"/>
      <c r="Z236" s="79"/>
      <c r="AA236" s="79"/>
      <c r="AB236" s="79"/>
      <c r="AC236" s="79"/>
      <c r="AD236" s="79"/>
      <c r="AE236" s="79"/>
      <c r="AF236" s="79"/>
    </row>
    <row r="237" spans="1:32" x14ac:dyDescent="0.25">
      <c r="B237" s="137">
        <f>+B236+0.01</f>
        <v>8.0299999999999994</v>
      </c>
      <c r="C237" s="137"/>
      <c r="D237" s="623" t="s">
        <v>545</v>
      </c>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623"/>
      <c r="AD237" s="623"/>
      <c r="AE237" s="623"/>
      <c r="AF237" s="79"/>
    </row>
    <row r="238" spans="1:32" ht="12.75" customHeight="1" x14ac:dyDescent="0.25">
      <c r="B238" s="137">
        <f>+B237+0.01</f>
        <v>8.0399999999999991</v>
      </c>
      <c r="C238" s="137"/>
      <c r="D238" s="624" t="s">
        <v>546</v>
      </c>
      <c r="E238" s="624"/>
      <c r="F238" s="624"/>
      <c r="G238" s="624"/>
      <c r="H238" s="624"/>
      <c r="I238" s="624"/>
      <c r="J238" s="624"/>
      <c r="K238" s="624"/>
      <c r="L238" s="624"/>
      <c r="M238" s="624"/>
      <c r="N238" s="624"/>
      <c r="O238" s="624"/>
      <c r="P238" s="624"/>
      <c r="Q238" s="624"/>
      <c r="R238" s="624"/>
      <c r="S238" s="624"/>
      <c r="T238" s="624"/>
      <c r="U238" s="624"/>
      <c r="V238" s="624"/>
      <c r="W238" s="624"/>
      <c r="X238" s="624"/>
      <c r="Y238" s="624"/>
      <c r="Z238" s="624"/>
      <c r="AA238" s="624"/>
      <c r="AB238" s="624"/>
      <c r="AC238" s="624"/>
      <c r="AD238" s="624"/>
      <c r="AE238" s="624"/>
      <c r="AF238" s="624"/>
    </row>
    <row r="239" spans="1:32" ht="12.75" customHeight="1" x14ac:dyDescent="0.25">
      <c r="B239" s="137"/>
      <c r="C239" s="137"/>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row>
    <row r="240" spans="1:32" ht="14.25" customHeight="1" x14ac:dyDescent="0.25">
      <c r="B240" s="137">
        <f>+B238+0.01</f>
        <v>8.0499999999999989</v>
      </c>
      <c r="C240" s="137"/>
      <c r="D240" s="619" t="s">
        <v>547</v>
      </c>
      <c r="E240" s="619"/>
      <c r="F240" s="619"/>
      <c r="G240" s="619"/>
      <c r="H240" s="619"/>
      <c r="I240" s="619"/>
      <c r="J240" s="619"/>
      <c r="K240" s="619"/>
      <c r="L240" s="619"/>
      <c r="M240" s="619"/>
      <c r="N240" s="619"/>
      <c r="O240" s="619"/>
      <c r="P240" s="619"/>
      <c r="Q240" s="619"/>
      <c r="R240" s="619"/>
      <c r="S240" s="619"/>
      <c r="T240" s="619"/>
      <c r="U240" s="619"/>
      <c r="V240" s="619"/>
      <c r="W240" s="619"/>
      <c r="X240" s="619"/>
      <c r="Y240" s="619"/>
      <c r="Z240" s="619"/>
      <c r="AA240" s="619"/>
      <c r="AB240" s="619"/>
      <c r="AC240" s="619"/>
      <c r="AD240" s="619"/>
      <c r="AE240" s="619"/>
      <c r="AF240" s="619"/>
    </row>
    <row r="241" spans="1:32" ht="14.25" customHeight="1" x14ac:dyDescent="0.25">
      <c r="B241" s="137"/>
      <c r="C241" s="137"/>
      <c r="D241" s="619"/>
      <c r="E241" s="619"/>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619"/>
      <c r="AD241" s="619"/>
      <c r="AE241" s="619"/>
      <c r="AF241" s="619"/>
    </row>
    <row r="242" spans="1:32" ht="14.25" customHeight="1" x14ac:dyDescent="0.25">
      <c r="B242" s="137"/>
      <c r="C242" s="137"/>
      <c r="D242" s="619"/>
      <c r="E242" s="619"/>
      <c r="F242" s="619"/>
      <c r="G242" s="619"/>
      <c r="H242" s="619"/>
      <c r="I242" s="619"/>
      <c r="J242" s="619"/>
      <c r="K242" s="619"/>
      <c r="L242" s="619"/>
      <c r="M242" s="619"/>
      <c r="N242" s="619"/>
      <c r="O242" s="619"/>
      <c r="P242" s="619"/>
      <c r="Q242" s="619"/>
      <c r="R242" s="619"/>
      <c r="S242" s="619"/>
      <c r="T242" s="619"/>
      <c r="U242" s="619"/>
      <c r="V242" s="619"/>
      <c r="W242" s="619"/>
      <c r="X242" s="619"/>
      <c r="Y242" s="619"/>
      <c r="Z242" s="619"/>
      <c r="AA242" s="619"/>
      <c r="AB242" s="619"/>
      <c r="AC242" s="619"/>
      <c r="AD242" s="619"/>
      <c r="AE242" s="619"/>
      <c r="AF242" s="619"/>
    </row>
    <row r="243" spans="1:32" ht="14.25" customHeight="1" x14ac:dyDescent="0.25">
      <c r="B243" s="137"/>
      <c r="C243" s="137"/>
      <c r="D243" s="619"/>
      <c r="E243" s="619"/>
      <c r="F243" s="619"/>
      <c r="G243" s="619"/>
      <c r="H243" s="619"/>
      <c r="I243" s="619"/>
      <c r="J243" s="619"/>
      <c r="K243" s="619"/>
      <c r="L243" s="619"/>
      <c r="M243" s="619"/>
      <c r="N243" s="619"/>
      <c r="O243" s="619"/>
      <c r="P243" s="619"/>
      <c r="Q243" s="619"/>
      <c r="R243" s="619"/>
      <c r="S243" s="619"/>
      <c r="T243" s="619"/>
      <c r="U243" s="619"/>
      <c r="V243" s="619"/>
      <c r="W243" s="619"/>
      <c r="X243" s="619"/>
      <c r="Y243" s="619"/>
      <c r="Z243" s="619"/>
      <c r="AA243" s="619"/>
      <c r="AB243" s="619"/>
      <c r="AC243" s="619"/>
      <c r="AD243" s="619"/>
      <c r="AE243" s="619"/>
      <c r="AF243" s="619"/>
    </row>
    <row r="244" spans="1:32" ht="14.25" customHeight="1" x14ac:dyDescent="0.25">
      <c r="B244" s="137"/>
      <c r="C244" s="137"/>
      <c r="D244" s="619"/>
      <c r="E244" s="619"/>
      <c r="F244" s="619"/>
      <c r="G244" s="619"/>
      <c r="H244" s="619"/>
      <c r="I244" s="619"/>
      <c r="J244" s="619"/>
      <c r="K244" s="619"/>
      <c r="L244" s="619"/>
      <c r="M244" s="619"/>
      <c r="N244" s="619"/>
      <c r="O244" s="619"/>
      <c r="P244" s="619"/>
      <c r="Q244" s="619"/>
      <c r="R244" s="619"/>
      <c r="S244" s="619"/>
      <c r="T244" s="619"/>
      <c r="U244" s="619"/>
      <c r="V244" s="619"/>
      <c r="W244" s="619"/>
      <c r="X244" s="619"/>
      <c r="Y244" s="619"/>
      <c r="Z244" s="619"/>
      <c r="AA244" s="619"/>
      <c r="AB244" s="619"/>
      <c r="AC244" s="619"/>
      <c r="AD244" s="619"/>
      <c r="AE244" s="619"/>
      <c r="AF244" s="619"/>
    </row>
    <row r="245" spans="1:32" ht="14.25" customHeight="1" x14ac:dyDescent="0.25">
      <c r="B245" s="137"/>
      <c r="C245" s="137"/>
      <c r="D245" s="619"/>
      <c r="E245" s="619"/>
      <c r="F245" s="619"/>
      <c r="G245" s="619"/>
      <c r="H245" s="619"/>
      <c r="I245" s="619"/>
      <c r="J245" s="619"/>
      <c r="K245" s="619"/>
      <c r="L245" s="619"/>
      <c r="M245" s="619"/>
      <c r="N245" s="619"/>
      <c r="O245" s="619"/>
      <c r="P245" s="619"/>
      <c r="Q245" s="619"/>
      <c r="R245" s="619"/>
      <c r="S245" s="619"/>
      <c r="T245" s="619"/>
      <c r="U245" s="619"/>
      <c r="V245" s="619"/>
      <c r="W245" s="619"/>
      <c r="X245" s="619"/>
      <c r="Y245" s="619"/>
      <c r="Z245" s="619"/>
      <c r="AA245" s="619"/>
      <c r="AB245" s="619"/>
      <c r="AC245" s="619"/>
      <c r="AD245" s="619"/>
      <c r="AE245" s="619"/>
      <c r="AF245" s="619"/>
    </row>
    <row r="246" spans="1:32" ht="14.25" customHeight="1" x14ac:dyDescent="0.25">
      <c r="B246" s="137"/>
      <c r="C246" s="137"/>
      <c r="D246" s="619"/>
      <c r="E246" s="619"/>
      <c r="F246" s="619"/>
      <c r="G246" s="619"/>
      <c r="H246" s="619"/>
      <c r="I246" s="619"/>
      <c r="J246" s="619"/>
      <c r="K246" s="619"/>
      <c r="L246" s="619"/>
      <c r="M246" s="619"/>
      <c r="N246" s="619"/>
      <c r="O246" s="619"/>
      <c r="P246" s="619"/>
      <c r="Q246" s="619"/>
      <c r="R246" s="619"/>
      <c r="S246" s="619"/>
      <c r="T246" s="619"/>
      <c r="U246" s="619"/>
      <c r="V246" s="619"/>
      <c r="W246" s="619"/>
      <c r="X246" s="619"/>
      <c r="Y246" s="619"/>
      <c r="Z246" s="619"/>
      <c r="AA246" s="619"/>
      <c r="AB246" s="619"/>
      <c r="AC246" s="619"/>
      <c r="AD246" s="619"/>
      <c r="AE246" s="619"/>
      <c r="AF246" s="619"/>
    </row>
    <row r="247" spans="1:32" ht="12.75" customHeight="1" x14ac:dyDescent="0.25">
      <c r="B247" s="137">
        <f>+B240+0.01</f>
        <v>8.0599999999999987</v>
      </c>
      <c r="C247" s="137"/>
      <c r="D247" s="619" t="s">
        <v>548</v>
      </c>
      <c r="E247" s="619"/>
      <c r="F247" s="619"/>
      <c r="G247" s="619"/>
      <c r="H247" s="619"/>
      <c r="I247" s="619"/>
      <c r="J247" s="619"/>
      <c r="K247" s="619"/>
      <c r="L247" s="619"/>
      <c r="M247" s="619"/>
      <c r="N247" s="619"/>
      <c r="O247" s="619"/>
      <c r="P247" s="619"/>
      <c r="Q247" s="619"/>
      <c r="R247" s="619"/>
      <c r="S247" s="619"/>
      <c r="T247" s="619"/>
      <c r="U247" s="619"/>
      <c r="V247" s="619"/>
      <c r="W247" s="619"/>
      <c r="X247" s="619"/>
      <c r="Y247" s="619"/>
      <c r="Z247" s="619"/>
      <c r="AA247" s="619"/>
      <c r="AB247" s="619"/>
      <c r="AC247" s="619"/>
      <c r="AD247" s="619"/>
      <c r="AE247" s="619"/>
      <c r="AF247" s="619"/>
    </row>
    <row r="248" spans="1:32" ht="12.75" customHeight="1" x14ac:dyDescent="0.25">
      <c r="B248" s="137"/>
      <c r="C248" s="137"/>
      <c r="D248" s="619"/>
      <c r="E248" s="619"/>
      <c r="F248" s="619"/>
      <c r="G248" s="619"/>
      <c r="H248" s="619"/>
      <c r="I248" s="619"/>
      <c r="J248" s="619"/>
      <c r="K248" s="619"/>
      <c r="L248" s="619"/>
      <c r="M248" s="619"/>
      <c r="N248" s="619"/>
      <c r="O248" s="619"/>
      <c r="P248" s="619"/>
      <c r="Q248" s="619"/>
      <c r="R248" s="619"/>
      <c r="S248" s="619"/>
      <c r="T248" s="619"/>
      <c r="U248" s="619"/>
      <c r="V248" s="619"/>
      <c r="W248" s="619"/>
      <c r="X248" s="619"/>
      <c r="Y248" s="619"/>
      <c r="Z248" s="619"/>
      <c r="AA248" s="619"/>
      <c r="AB248" s="619"/>
      <c r="AC248" s="619"/>
      <c r="AD248" s="619"/>
      <c r="AE248" s="619"/>
      <c r="AF248" s="619"/>
    </row>
    <row r="249" spans="1:32" ht="12.75" customHeight="1" x14ac:dyDescent="0.25">
      <c r="B249" s="137"/>
      <c r="C249" s="137"/>
      <c r="D249" s="619"/>
      <c r="E249" s="619"/>
      <c r="F249" s="619"/>
      <c r="G249" s="619"/>
      <c r="H249" s="619"/>
      <c r="I249" s="619"/>
      <c r="J249" s="619"/>
      <c r="K249" s="619"/>
      <c r="L249" s="619"/>
      <c r="M249" s="619"/>
      <c r="N249" s="619"/>
      <c r="O249" s="619"/>
      <c r="P249" s="619"/>
      <c r="Q249" s="619"/>
      <c r="R249" s="619"/>
      <c r="S249" s="619"/>
      <c r="T249" s="619"/>
      <c r="U249" s="619"/>
      <c r="V249" s="619"/>
      <c r="W249" s="619"/>
      <c r="X249" s="619"/>
      <c r="Y249" s="619"/>
      <c r="Z249" s="619"/>
      <c r="AA249" s="619"/>
      <c r="AB249" s="619"/>
      <c r="AC249" s="619"/>
      <c r="AD249" s="619"/>
      <c r="AE249" s="619"/>
      <c r="AF249" s="619"/>
    </row>
    <row r="250" spans="1:32" ht="12.75" customHeight="1" x14ac:dyDescent="0.25">
      <c r="B250" s="137">
        <f>+B247+0.01</f>
        <v>8.0699999999999985</v>
      </c>
      <c r="C250" s="137"/>
      <c r="D250" s="619" t="s">
        <v>549</v>
      </c>
      <c r="E250" s="619"/>
      <c r="F250" s="619"/>
      <c r="G250" s="619"/>
      <c r="H250" s="619"/>
      <c r="I250" s="619"/>
      <c r="J250" s="619"/>
      <c r="K250" s="619"/>
      <c r="L250" s="619"/>
      <c r="M250" s="619"/>
      <c r="N250" s="619"/>
      <c r="O250" s="619"/>
      <c r="P250" s="619"/>
      <c r="Q250" s="619"/>
      <c r="R250" s="619"/>
      <c r="S250" s="619"/>
      <c r="T250" s="619"/>
      <c r="U250" s="619"/>
      <c r="V250" s="619"/>
      <c r="W250" s="619"/>
      <c r="X250" s="619"/>
      <c r="Y250" s="619"/>
      <c r="Z250" s="619"/>
      <c r="AA250" s="619"/>
      <c r="AB250" s="619"/>
      <c r="AC250" s="619"/>
      <c r="AD250" s="619"/>
      <c r="AE250" s="619"/>
      <c r="AF250" s="619"/>
    </row>
    <row r="251" spans="1:32" ht="12.75" customHeight="1" x14ac:dyDescent="0.25">
      <c r="B251" s="137"/>
      <c r="C251" s="137"/>
      <c r="D251" s="619"/>
      <c r="E251" s="619"/>
      <c r="F251" s="619"/>
      <c r="G251" s="619"/>
      <c r="H251" s="619"/>
      <c r="I251" s="619"/>
      <c r="J251" s="619"/>
      <c r="K251" s="619"/>
      <c r="L251" s="619"/>
      <c r="M251" s="619"/>
      <c r="N251" s="619"/>
      <c r="O251" s="619"/>
      <c r="P251" s="619"/>
      <c r="Q251" s="619"/>
      <c r="R251" s="619"/>
      <c r="S251" s="619"/>
      <c r="T251" s="619"/>
      <c r="U251" s="619"/>
      <c r="V251" s="619"/>
      <c r="W251" s="619"/>
      <c r="X251" s="619"/>
      <c r="Y251" s="619"/>
      <c r="Z251" s="619"/>
      <c r="AA251" s="619"/>
      <c r="AB251" s="619"/>
      <c r="AC251" s="619"/>
      <c r="AD251" s="619"/>
      <c r="AE251" s="619"/>
      <c r="AF251" s="619"/>
    </row>
    <row r="252" spans="1:32" ht="12.75" customHeight="1" x14ac:dyDescent="0.25">
      <c r="B252" s="137"/>
      <c r="C252" s="137"/>
      <c r="D252" s="619"/>
      <c r="E252" s="619"/>
      <c r="F252" s="619"/>
      <c r="G252" s="619"/>
      <c r="H252" s="619"/>
      <c r="I252" s="619"/>
      <c r="J252" s="619"/>
      <c r="K252" s="619"/>
      <c r="L252" s="619"/>
      <c r="M252" s="619"/>
      <c r="N252" s="619"/>
      <c r="O252" s="619"/>
      <c r="P252" s="619"/>
      <c r="Q252" s="619"/>
      <c r="R252" s="619"/>
      <c r="S252" s="619"/>
      <c r="T252" s="619"/>
      <c r="U252" s="619"/>
      <c r="V252" s="619"/>
      <c r="W252" s="619"/>
      <c r="X252" s="619"/>
      <c r="Y252" s="619"/>
      <c r="Z252" s="619"/>
      <c r="AA252" s="619"/>
      <c r="AB252" s="619"/>
      <c r="AC252" s="619"/>
      <c r="AD252" s="619"/>
      <c r="AE252" s="619"/>
      <c r="AF252" s="619"/>
    </row>
    <row r="253" spans="1:32" x14ac:dyDescent="0.25">
      <c r="B253" s="137">
        <f>+B250+0.01</f>
        <v>8.0799999999999983</v>
      </c>
      <c r="C253" s="137"/>
      <c r="D253" s="619" t="s">
        <v>550</v>
      </c>
      <c r="E253" s="619"/>
      <c r="F253" s="619"/>
      <c r="G253" s="619"/>
      <c r="H253" s="619"/>
      <c r="I253" s="619"/>
      <c r="J253" s="619"/>
      <c r="K253" s="619"/>
      <c r="L253" s="619"/>
      <c r="M253" s="619"/>
      <c r="N253" s="619"/>
      <c r="O253" s="619"/>
      <c r="P253" s="619"/>
      <c r="Q253" s="619"/>
      <c r="R253" s="619"/>
      <c r="S253" s="619"/>
      <c r="T253" s="619"/>
      <c r="U253" s="619"/>
      <c r="V253" s="619"/>
      <c r="W253" s="619"/>
      <c r="X253" s="619"/>
      <c r="Y253" s="619"/>
      <c r="Z253" s="619"/>
      <c r="AA253" s="619"/>
      <c r="AB253" s="619"/>
      <c r="AC253" s="619"/>
      <c r="AD253" s="619"/>
      <c r="AE253" s="619"/>
      <c r="AF253" s="619"/>
    </row>
    <row r="254" spans="1:32" x14ac:dyDescent="0.25">
      <c r="B254" s="137"/>
      <c r="C254" s="137"/>
      <c r="D254" s="619"/>
      <c r="E254" s="619"/>
      <c r="F254" s="619"/>
      <c r="G254" s="619"/>
      <c r="H254" s="619"/>
      <c r="I254" s="619"/>
      <c r="J254" s="619"/>
      <c r="K254" s="619"/>
      <c r="L254" s="619"/>
      <c r="M254" s="619"/>
      <c r="N254" s="619"/>
      <c r="O254" s="619"/>
      <c r="P254" s="619"/>
      <c r="Q254" s="619"/>
      <c r="R254" s="619"/>
      <c r="S254" s="619"/>
      <c r="T254" s="619"/>
      <c r="U254" s="619"/>
      <c r="V254" s="619"/>
      <c r="W254" s="619"/>
      <c r="X254" s="619"/>
      <c r="Y254" s="619"/>
      <c r="Z254" s="619"/>
      <c r="AA254" s="619"/>
      <c r="AB254" s="619"/>
      <c r="AC254" s="619"/>
      <c r="AD254" s="619"/>
      <c r="AE254" s="619"/>
      <c r="AF254" s="619"/>
    </row>
    <row r="255" spans="1:32" ht="3.75" customHeight="1" x14ac:dyDescent="0.25"/>
    <row r="256" spans="1:32" x14ac:dyDescent="0.25">
      <c r="A256" s="58">
        <f>+A233+1</f>
        <v>9</v>
      </c>
      <c r="B256" s="170" t="s">
        <v>553</v>
      </c>
      <c r="C256" s="170"/>
      <c r="D256" s="170"/>
      <c r="E256" s="170"/>
      <c r="F256" s="170"/>
      <c r="G256" s="170"/>
      <c r="H256" s="170"/>
      <c r="I256" s="170"/>
      <c r="J256" s="170"/>
      <c r="K256" s="170"/>
      <c r="L256" s="170"/>
      <c r="M256" s="170"/>
      <c r="N256" s="170"/>
      <c r="O256" s="170"/>
      <c r="P256" s="170"/>
      <c r="Q256" s="1"/>
    </row>
    <row r="257" spans="1:32" ht="15" customHeight="1" x14ac:dyDescent="0.25">
      <c r="B257" s="259" t="s">
        <v>554</v>
      </c>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row>
    <row r="258" spans="1:32" ht="3.75" customHeight="1" x14ac:dyDescent="0.25"/>
    <row r="259" spans="1:32" x14ac:dyDescent="0.25">
      <c r="A259" s="21">
        <f>+A256+1</f>
        <v>10</v>
      </c>
      <c r="B259" s="128" t="s">
        <v>555</v>
      </c>
      <c r="C259" s="128"/>
      <c r="D259" s="128"/>
      <c r="E259" s="128"/>
      <c r="F259" s="128"/>
      <c r="G259" s="128"/>
      <c r="H259" s="128"/>
      <c r="I259" s="128"/>
      <c r="J259" s="128"/>
      <c r="K259" s="128"/>
      <c r="L259" s="128"/>
      <c r="M259" s="128"/>
      <c r="N259" s="128"/>
      <c r="O259" s="128"/>
      <c r="P259" s="128"/>
    </row>
    <row r="260" spans="1:32" x14ac:dyDescent="0.25">
      <c r="B260" s="259" t="s">
        <v>556</v>
      </c>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row>
    <row r="262" spans="1:32" x14ac:dyDescent="0.25">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row>
    <row r="263" spans="1:32" x14ac:dyDescent="0.25">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c r="AA263" s="272"/>
      <c r="AB263" s="272"/>
      <c r="AC263" s="272"/>
    </row>
    <row r="264" spans="1:32" x14ac:dyDescent="0.25">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c r="AA264" s="272"/>
      <c r="AB264" s="272"/>
      <c r="AC264" s="272"/>
    </row>
    <row r="265" spans="1:32" ht="7.5" customHeight="1" x14ac:dyDescent="0.25">
      <c r="D265" s="237" t="s">
        <v>291</v>
      </c>
      <c r="E265" s="237"/>
      <c r="F265" s="237"/>
      <c r="G265" s="237"/>
      <c r="H265" s="237"/>
      <c r="I265" s="237"/>
      <c r="J265" s="237"/>
      <c r="K265" s="237"/>
      <c r="L265" s="237" t="s">
        <v>4</v>
      </c>
      <c r="M265" s="237"/>
      <c r="N265" s="237"/>
      <c r="O265" s="237"/>
      <c r="P265" s="237"/>
      <c r="Q265" s="237"/>
      <c r="R265" s="237"/>
      <c r="S265" s="237"/>
      <c r="T265" s="237"/>
      <c r="U265" s="237" t="s">
        <v>327</v>
      </c>
      <c r="V265" s="237"/>
      <c r="W265" s="237"/>
      <c r="X265" s="237"/>
      <c r="Y265" s="237"/>
      <c r="Z265" s="237"/>
      <c r="AA265" s="237"/>
      <c r="AB265" s="237"/>
      <c r="AC265" s="237"/>
    </row>
    <row r="267" spans="1:32" ht="4.5" customHeight="1" x14ac:dyDescent="0.25"/>
    <row r="268" spans="1:32" ht="16.5" customHeight="1" x14ac:dyDescent="0.25">
      <c r="A268" s="118" t="s">
        <v>726</v>
      </c>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row>
    <row r="269" spans="1:32" x14ac:dyDescent="0.25">
      <c r="E269" s="235" t="s">
        <v>602</v>
      </c>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row>
    <row r="270" spans="1:32" ht="4.5" customHeight="1" x14ac:dyDescent="0.25"/>
    <row r="271" spans="1:32" ht="14.25" customHeight="1" x14ac:dyDescent="0.25">
      <c r="A271" s="601" t="s">
        <v>516</v>
      </c>
      <c r="B271" s="601"/>
      <c r="C271" s="601"/>
      <c r="D271" s="601"/>
      <c r="E271" s="601"/>
      <c r="F271" s="601"/>
      <c r="G271" s="601"/>
      <c r="H271" s="601"/>
      <c r="I271" s="601"/>
      <c r="J271" s="601"/>
    </row>
    <row r="272" spans="1:32" ht="3.75" customHeight="1" x14ac:dyDescent="0.25"/>
    <row r="273" spans="1:32" ht="12" customHeight="1" x14ac:dyDescent="0.25">
      <c r="A273" s="77">
        <v>1</v>
      </c>
      <c r="B273" s="441" t="s">
        <v>722</v>
      </c>
      <c r="C273" s="441"/>
      <c r="D273" s="441"/>
      <c r="E273" s="441"/>
      <c r="F273" s="441"/>
      <c r="G273" s="441"/>
      <c r="H273" s="441"/>
      <c r="I273" s="441"/>
      <c r="J273" s="441"/>
      <c r="K273" s="441"/>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row>
    <row r="274" spans="1:32" s="22" customFormat="1" ht="12" customHeight="1" x14ac:dyDescent="0.25">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row>
    <row r="275" spans="1:32" s="22" customFormat="1" ht="12" customHeight="1" x14ac:dyDescent="0.25">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row>
    <row r="276" spans="1:32" s="22" customFormat="1" ht="12" customHeight="1" x14ac:dyDescent="0.25">
      <c r="B276" s="441"/>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row>
    <row r="277" spans="1:32" s="22" customFormat="1" ht="12" customHeight="1" x14ac:dyDescent="0.25">
      <c r="B277" s="441"/>
      <c r="C277" s="441"/>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c r="AA277" s="441"/>
      <c r="AB277" s="441"/>
      <c r="AC277" s="441"/>
      <c r="AD277" s="441"/>
      <c r="AE277" s="441"/>
      <c r="AF277" s="441"/>
    </row>
    <row r="278" spans="1:32" s="22" customFormat="1" ht="12" customHeight="1" x14ac:dyDescent="0.25">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row>
    <row r="279" spans="1:32" s="22" customFormat="1" ht="12" customHeight="1" x14ac:dyDescent="0.25">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row>
    <row r="280" spans="1:32" ht="3.75" customHeight="1" x14ac:dyDescent="0.25"/>
    <row r="281" spans="1:32" ht="20.25" customHeight="1" x14ac:dyDescent="0.25">
      <c r="A281" s="78">
        <f>+A273+1</f>
        <v>2</v>
      </c>
      <c r="B281" s="441" t="s">
        <v>723</v>
      </c>
      <c r="C281" s="441"/>
      <c r="D281" s="441"/>
      <c r="E281" s="441"/>
      <c r="F281" s="441"/>
      <c r="G281" s="441"/>
      <c r="H281" s="441"/>
      <c r="I281" s="441"/>
      <c r="J281" s="441"/>
      <c r="K281" s="441"/>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row>
    <row r="282" spans="1:32" ht="16.5" customHeight="1" x14ac:dyDescent="0.25">
      <c r="B282" s="441"/>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row>
    <row r="283" spans="1:32" ht="18" customHeight="1" x14ac:dyDescent="0.25">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row>
    <row r="284" spans="1:32" ht="3.75" customHeight="1" x14ac:dyDescent="0.25"/>
    <row r="285" spans="1:32" ht="12.75" customHeight="1" x14ac:dyDescent="0.25">
      <c r="A285" s="21">
        <v>3</v>
      </c>
      <c r="B285" s="602" t="s">
        <v>517</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row>
    <row r="286" spans="1:32" ht="3.75" customHeight="1" x14ac:dyDescent="0.25"/>
    <row r="287" spans="1:32" ht="14.25" customHeight="1" x14ac:dyDescent="0.25">
      <c r="D287" s="440" t="s">
        <v>518</v>
      </c>
      <c r="E287" s="440"/>
      <c r="F287" s="440"/>
      <c r="G287" s="440"/>
      <c r="H287" s="440"/>
      <c r="I287" s="440"/>
      <c r="J287" s="440"/>
      <c r="K287" s="440"/>
      <c r="L287" s="440"/>
      <c r="M287" s="440"/>
      <c r="N287" s="440"/>
      <c r="O287" s="440"/>
      <c r="P287" s="440"/>
      <c r="Q287" s="440"/>
      <c r="R287" s="440"/>
      <c r="S287" s="440"/>
      <c r="T287" s="440"/>
      <c r="U287" s="440"/>
      <c r="V287" s="440"/>
      <c r="W287" s="440"/>
      <c r="X287" s="440"/>
      <c r="Y287" s="440"/>
      <c r="Z287" s="440"/>
      <c r="AA287" s="440"/>
      <c r="AB287" s="440"/>
      <c r="AC287" s="440"/>
    </row>
    <row r="288" spans="1:32" ht="3.75" customHeight="1" x14ac:dyDescent="0.25"/>
    <row r="289" spans="1:32" ht="11.25" customHeight="1" x14ac:dyDescent="0.25">
      <c r="B289" s="441" t="s">
        <v>519</v>
      </c>
      <c r="C289" s="441"/>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1"/>
      <c r="AC289" s="441"/>
      <c r="AD289" s="441"/>
      <c r="AE289" s="441"/>
      <c r="AF289" s="441"/>
    </row>
    <row r="290" spans="1:32" ht="10.5" customHeight="1" x14ac:dyDescent="0.25">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row>
    <row r="291" spans="1:32" ht="12.75" customHeight="1" x14ac:dyDescent="0.25">
      <c r="B291" s="441"/>
      <c r="C291" s="441"/>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row>
    <row r="292" spans="1:32" ht="12.75" customHeight="1" x14ac:dyDescent="0.25">
      <c r="B292" s="441"/>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row>
    <row r="293" spans="1:32" ht="3.75" customHeight="1" x14ac:dyDescent="0.25"/>
    <row r="294" spans="1:32" ht="13.5" customHeight="1" x14ac:dyDescent="0.25">
      <c r="A294" s="58">
        <v>1</v>
      </c>
      <c r="B294" s="212" t="s">
        <v>520</v>
      </c>
      <c r="C294" s="212"/>
      <c r="D294" s="212"/>
      <c r="E294" s="212"/>
      <c r="F294" s="212"/>
      <c r="G294" s="212"/>
      <c r="H294" s="212"/>
    </row>
    <row r="295" spans="1:32" x14ac:dyDescent="0.25">
      <c r="B295" s="442" t="s">
        <v>521</v>
      </c>
      <c r="C295" s="442"/>
      <c r="D295" s="443"/>
      <c r="E295" s="443"/>
      <c r="F295" s="443"/>
      <c r="G295" s="443"/>
      <c r="H295" s="443"/>
      <c r="I295" s="443"/>
      <c r="J295" s="443"/>
      <c r="K295" s="443"/>
    </row>
    <row r="296" spans="1:32" ht="12.75" customHeight="1" x14ac:dyDescent="0.25">
      <c r="B296" s="445">
        <f>+A294+0.01</f>
        <v>1.01</v>
      </c>
      <c r="C296" s="445"/>
      <c r="D296" s="446" t="s">
        <v>522</v>
      </c>
      <c r="E296" s="446"/>
      <c r="F296" s="446"/>
      <c r="G296" s="446"/>
      <c r="H296" s="446"/>
      <c r="I296" s="446"/>
      <c r="J296" s="446"/>
      <c r="K296" s="446"/>
      <c r="L296" s="446"/>
      <c r="M296" s="446"/>
      <c r="N296" s="446"/>
      <c r="O296" s="446"/>
      <c r="P296" s="446"/>
      <c r="Q296" s="446"/>
      <c r="R296" s="446"/>
      <c r="S296" s="446"/>
      <c r="T296" s="82"/>
      <c r="U296" s="82"/>
      <c r="V296" s="82"/>
      <c r="W296" s="82"/>
      <c r="X296" s="82"/>
      <c r="Y296" s="82"/>
      <c r="Z296" s="82"/>
      <c r="AA296" s="82"/>
      <c r="AB296" s="82"/>
    </row>
    <row r="297" spans="1:32" ht="12.75" customHeight="1" x14ac:dyDescent="0.25">
      <c r="B297" s="445">
        <f>+B296+0.01</f>
        <v>1.02</v>
      </c>
      <c r="C297" s="445"/>
      <c r="D297" s="444" t="s">
        <v>523</v>
      </c>
      <c r="E297" s="444"/>
      <c r="F297" s="444"/>
      <c r="G297" s="444"/>
      <c r="H297" s="444"/>
      <c r="I297" s="444"/>
      <c r="J297" s="444"/>
      <c r="K297" s="444"/>
      <c r="L297" s="444"/>
      <c r="M297" s="444"/>
      <c r="N297" s="444"/>
      <c r="O297" s="444"/>
      <c r="P297" s="444"/>
      <c r="Q297" s="444"/>
      <c r="R297" s="444"/>
      <c r="S297" s="444"/>
      <c r="T297" s="82"/>
      <c r="U297" s="82"/>
      <c r="V297" s="82"/>
      <c r="W297" s="82"/>
      <c r="X297" s="82"/>
      <c r="Y297" s="82"/>
      <c r="Z297" s="82"/>
      <c r="AA297" s="82"/>
      <c r="AB297" s="82"/>
    </row>
    <row r="298" spans="1:32" ht="12.75" customHeight="1" x14ac:dyDescent="0.25">
      <c r="B298" s="445">
        <f>+B297+0.01</f>
        <v>1.03</v>
      </c>
      <c r="C298" s="445"/>
      <c r="D298" s="446" t="s">
        <v>524</v>
      </c>
      <c r="E298" s="446"/>
      <c r="F298" s="446"/>
      <c r="G298" s="446"/>
      <c r="H298" s="446"/>
      <c r="I298" s="446"/>
      <c r="J298" s="446"/>
      <c r="K298" s="446"/>
      <c r="L298" s="446"/>
      <c r="M298" s="446"/>
      <c r="N298" s="446"/>
      <c r="O298" s="446"/>
      <c r="P298" s="446"/>
      <c r="Q298" s="446"/>
      <c r="R298" s="446"/>
      <c r="S298" s="446"/>
      <c r="T298" s="446"/>
      <c r="U298" s="446"/>
      <c r="V298" s="446"/>
      <c r="W298" s="446"/>
      <c r="X298" s="446"/>
      <c r="Y298" s="446"/>
      <c r="Z298" s="446"/>
      <c r="AA298" s="446"/>
      <c r="AB298" s="446"/>
    </row>
    <row r="299" spans="1:32" ht="3.75" customHeight="1" x14ac:dyDescent="0.25"/>
    <row r="300" spans="1:32" ht="13.5" customHeight="1" x14ac:dyDescent="0.25">
      <c r="A300" s="58">
        <f>+A294+1</f>
        <v>2</v>
      </c>
      <c r="B300" s="212" t="s">
        <v>525</v>
      </c>
      <c r="C300" s="212"/>
      <c r="D300" s="212"/>
      <c r="E300" s="212"/>
      <c r="F300" s="212"/>
      <c r="G300" s="212"/>
      <c r="H300" s="212"/>
      <c r="I300" s="212"/>
      <c r="J300" s="212"/>
    </row>
    <row r="301" spans="1:32" ht="13.5" customHeight="1" x14ac:dyDescent="0.25">
      <c r="B301" s="447" t="s">
        <v>682</v>
      </c>
      <c r="C301" s="447"/>
      <c r="D301" s="447"/>
      <c r="E301" s="447"/>
      <c r="F301" s="447"/>
      <c r="G301" s="447"/>
      <c r="H301" s="447"/>
      <c r="I301" s="447"/>
      <c r="J301" s="447"/>
      <c r="K301" s="447"/>
      <c r="L301" s="447"/>
      <c r="M301" s="447"/>
      <c r="N301" s="447"/>
      <c r="O301" s="447"/>
      <c r="P301" s="447"/>
      <c r="Q301" s="447"/>
      <c r="R301" s="447"/>
      <c r="S301" s="447"/>
      <c r="T301" s="447"/>
      <c r="U301" s="447"/>
      <c r="V301" s="447"/>
      <c r="W301" s="447"/>
      <c r="X301" s="447"/>
      <c r="Y301" s="447"/>
      <c r="Z301" s="447"/>
      <c r="AA301" s="447"/>
      <c r="AB301" s="447"/>
      <c r="AC301" s="447"/>
      <c r="AD301" s="447"/>
      <c r="AE301" s="447"/>
      <c r="AF301" s="447"/>
    </row>
    <row r="302" spans="1:32" ht="13.5" customHeight="1" thickBot="1" x14ac:dyDescent="0.3">
      <c r="B302" s="448"/>
      <c r="C302" s="448"/>
      <c r="D302" s="448"/>
      <c r="E302" s="448"/>
      <c r="F302" s="448"/>
      <c r="G302" s="448"/>
      <c r="H302" s="448"/>
      <c r="I302" s="448"/>
      <c r="J302" s="448"/>
      <c r="K302" s="448"/>
      <c r="L302" s="448"/>
      <c r="M302" s="448"/>
      <c r="N302" s="448"/>
      <c r="O302" s="448"/>
      <c r="P302" s="448"/>
      <c r="Q302" s="448"/>
      <c r="R302" s="448"/>
      <c r="S302" s="448"/>
      <c r="T302" s="448"/>
      <c r="U302" s="448"/>
      <c r="V302" s="448"/>
      <c r="W302" s="448"/>
      <c r="X302" s="448"/>
      <c r="Y302" s="448"/>
      <c r="Z302" s="448"/>
      <c r="AA302" s="448"/>
      <c r="AB302" s="448"/>
      <c r="AC302" s="448"/>
      <c r="AD302" s="448"/>
      <c r="AE302" s="448"/>
      <c r="AF302" s="448"/>
    </row>
    <row r="303" spans="1:32" ht="13.5" customHeight="1" x14ac:dyDescent="0.25">
      <c r="B303" s="603">
        <f>+A300+0.01</f>
        <v>2.0099999999999998</v>
      </c>
      <c r="C303" s="604"/>
      <c r="D303" s="490" t="s">
        <v>724</v>
      </c>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607"/>
    </row>
    <row r="304" spans="1:32" ht="13.5" customHeight="1" thickBot="1" x14ac:dyDescent="0.3">
      <c r="B304" s="605"/>
      <c r="C304" s="606"/>
      <c r="D304" s="493"/>
      <c r="E304" s="493"/>
      <c r="F304" s="493"/>
      <c r="G304" s="493"/>
      <c r="H304" s="493"/>
      <c r="I304" s="493"/>
      <c r="J304" s="493"/>
      <c r="K304" s="493"/>
      <c r="L304" s="493"/>
      <c r="M304" s="493"/>
      <c r="N304" s="493"/>
      <c r="O304" s="493"/>
      <c r="P304" s="493"/>
      <c r="Q304" s="493"/>
      <c r="R304" s="493"/>
      <c r="S304" s="493"/>
      <c r="T304" s="493"/>
      <c r="U304" s="493"/>
      <c r="V304" s="493"/>
      <c r="W304" s="493"/>
      <c r="X304" s="493"/>
      <c r="Y304" s="493"/>
      <c r="Z304" s="493"/>
      <c r="AA304" s="493"/>
      <c r="AB304" s="493"/>
      <c r="AC304" s="493"/>
      <c r="AD304" s="493"/>
      <c r="AE304" s="493"/>
      <c r="AF304" s="608"/>
    </row>
    <row r="305" spans="1:32" ht="13.5" customHeight="1" x14ac:dyDescent="0.25">
      <c r="B305" s="603">
        <f>+B303+0.01</f>
        <v>2.0199999999999996</v>
      </c>
      <c r="C305" s="604"/>
      <c r="D305" s="490" t="s">
        <v>725</v>
      </c>
      <c r="E305" s="490"/>
      <c r="F305" s="490"/>
      <c r="G305" s="490"/>
      <c r="H305" s="490"/>
      <c r="I305" s="490"/>
      <c r="J305" s="490"/>
      <c r="K305" s="490"/>
      <c r="L305" s="490"/>
      <c r="M305" s="490"/>
      <c r="N305" s="490"/>
      <c r="O305" s="490"/>
      <c r="P305" s="490"/>
      <c r="Q305" s="490"/>
      <c r="R305" s="490"/>
      <c r="S305" s="490"/>
      <c r="T305" s="490"/>
      <c r="U305" s="490"/>
      <c r="V305" s="490"/>
      <c r="W305" s="490"/>
      <c r="X305" s="490"/>
      <c r="Y305" s="490"/>
      <c r="Z305" s="490"/>
      <c r="AA305" s="490"/>
      <c r="AB305" s="490"/>
      <c r="AC305" s="490"/>
      <c r="AD305" s="490"/>
      <c r="AE305" s="490"/>
      <c r="AF305" s="607"/>
    </row>
    <row r="306" spans="1:32" ht="13.5" customHeight="1" x14ac:dyDescent="0.25">
      <c r="B306" s="609"/>
      <c r="C306" s="336"/>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610"/>
    </row>
    <row r="307" spans="1:32" ht="13.5" customHeight="1" x14ac:dyDescent="0.25">
      <c r="B307" s="609"/>
      <c r="C307" s="336"/>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610"/>
    </row>
    <row r="308" spans="1:32" ht="13.5" customHeight="1" x14ac:dyDescent="0.25">
      <c r="B308" s="609"/>
      <c r="C308" s="336"/>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610"/>
    </row>
    <row r="309" spans="1:32" ht="13.5" customHeight="1" x14ac:dyDescent="0.25">
      <c r="B309" s="609"/>
      <c r="C309" s="336"/>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610"/>
    </row>
    <row r="310" spans="1:32" ht="11.25" customHeight="1" x14ac:dyDescent="0.25">
      <c r="B310" s="609"/>
      <c r="C310" s="336"/>
      <c r="D310" s="441"/>
      <c r="E310" s="441"/>
      <c r="F310" s="441"/>
      <c r="G310" s="441"/>
      <c r="H310" s="441"/>
      <c r="I310" s="441"/>
      <c r="J310" s="441"/>
      <c r="K310" s="441"/>
      <c r="L310" s="441"/>
      <c r="M310" s="441"/>
      <c r="N310" s="441"/>
      <c r="O310" s="441"/>
      <c r="P310" s="441"/>
      <c r="Q310" s="441"/>
      <c r="R310" s="441"/>
      <c r="S310" s="441"/>
      <c r="T310" s="441"/>
      <c r="U310" s="441"/>
      <c r="V310" s="441"/>
      <c r="W310" s="441"/>
      <c r="X310" s="441"/>
      <c r="Y310" s="441"/>
      <c r="Z310" s="441"/>
      <c r="AA310" s="441"/>
      <c r="AB310" s="441"/>
      <c r="AC310" s="441"/>
      <c r="AD310" s="441"/>
      <c r="AE310" s="441"/>
      <c r="AF310" s="610"/>
    </row>
    <row r="311" spans="1:32" ht="3.75" customHeight="1" x14ac:dyDescent="0.25"/>
    <row r="312" spans="1:32" ht="13.5" customHeight="1" thickBot="1" x14ac:dyDescent="0.3">
      <c r="A312" s="58">
        <f>+A300+1</f>
        <v>3</v>
      </c>
      <c r="B312" s="212" t="s">
        <v>526</v>
      </c>
      <c r="C312" s="212"/>
      <c r="D312" s="212"/>
      <c r="E312" s="212"/>
      <c r="F312" s="212"/>
      <c r="G312" s="212"/>
      <c r="H312" s="212"/>
      <c r="I312" s="212"/>
      <c r="J312" s="212"/>
      <c r="K312" s="212"/>
      <c r="L312" s="212"/>
      <c r="M312" s="212"/>
      <c r="N312" s="212"/>
      <c r="O312" s="212"/>
      <c r="P312" s="212"/>
    </row>
    <row r="313" spans="1:32" ht="11.25" customHeight="1" x14ac:dyDescent="0.25">
      <c r="B313" s="611">
        <f>+A312+0.01</f>
        <v>3.01</v>
      </c>
      <c r="C313" s="612"/>
      <c r="D313" s="615" t="s">
        <v>527</v>
      </c>
      <c r="E313" s="615"/>
      <c r="F313" s="615"/>
      <c r="G313" s="615"/>
      <c r="H313" s="615"/>
      <c r="I313" s="490" t="s">
        <v>528</v>
      </c>
      <c r="J313" s="490"/>
      <c r="K313" s="490"/>
      <c r="L313" s="490"/>
      <c r="M313" s="490"/>
      <c r="N313" s="490"/>
      <c r="O313" s="490"/>
      <c r="P313" s="490"/>
      <c r="Q313" s="490"/>
      <c r="R313" s="490"/>
      <c r="S313" s="490"/>
      <c r="T313" s="490"/>
      <c r="U313" s="607"/>
      <c r="V313" s="80"/>
    </row>
    <row r="314" spans="1:32" ht="11.25" customHeight="1" x14ac:dyDescent="0.25">
      <c r="B314" s="613"/>
      <c r="C314" s="194"/>
      <c r="D314" s="616"/>
      <c r="E314" s="616"/>
      <c r="F314" s="616"/>
      <c r="G314" s="616"/>
      <c r="H314" s="616"/>
      <c r="I314" s="441" t="s">
        <v>529</v>
      </c>
      <c r="J314" s="441"/>
      <c r="K314" s="441"/>
      <c r="L314" s="441"/>
      <c r="M314" s="441"/>
      <c r="N314" s="441"/>
      <c r="O314" s="441"/>
      <c r="P314" s="441"/>
      <c r="Q314" s="441"/>
      <c r="R314" s="441"/>
      <c r="S314" s="441"/>
      <c r="T314" s="441"/>
      <c r="U314" s="610"/>
    </row>
    <row r="315" spans="1:32" ht="11.25" customHeight="1" thickBot="1" x14ac:dyDescent="0.3">
      <c r="B315" s="614"/>
      <c r="C315" s="518"/>
      <c r="D315" s="617"/>
      <c r="E315" s="617"/>
      <c r="F315" s="617"/>
      <c r="G315" s="617"/>
      <c r="H315" s="617"/>
      <c r="I315" s="493" t="s">
        <v>530</v>
      </c>
      <c r="J315" s="493"/>
      <c r="K315" s="493"/>
      <c r="L315" s="493"/>
      <c r="M315" s="493"/>
      <c r="N315" s="493"/>
      <c r="O315" s="493"/>
      <c r="P315" s="493"/>
      <c r="Q315" s="493"/>
      <c r="R315" s="493"/>
      <c r="S315" s="493"/>
      <c r="T315" s="493"/>
      <c r="U315" s="608"/>
    </row>
    <row r="316" spans="1:32" ht="11.25" customHeight="1" x14ac:dyDescent="0.25">
      <c r="B316" s="611">
        <f>+B313+0.01</f>
        <v>3.0199999999999996</v>
      </c>
      <c r="C316" s="612"/>
      <c r="D316" s="615" t="s">
        <v>557</v>
      </c>
      <c r="E316" s="615"/>
      <c r="F316" s="615"/>
      <c r="G316" s="615"/>
      <c r="H316" s="615"/>
      <c r="I316" s="490" t="s">
        <v>531</v>
      </c>
      <c r="J316" s="490"/>
      <c r="K316" s="490"/>
      <c r="L316" s="490"/>
      <c r="M316" s="490"/>
      <c r="N316" s="490"/>
      <c r="O316" s="490"/>
      <c r="P316" s="490"/>
      <c r="Q316" s="490"/>
      <c r="R316" s="490"/>
      <c r="S316" s="490"/>
      <c r="T316" s="490"/>
      <c r="U316" s="607"/>
    </row>
    <row r="317" spans="1:32" ht="11.25" customHeight="1" thickBot="1" x14ac:dyDescent="0.3">
      <c r="B317" s="614"/>
      <c r="C317" s="518"/>
      <c r="D317" s="617"/>
      <c r="E317" s="617"/>
      <c r="F317" s="617"/>
      <c r="G317" s="617"/>
      <c r="H317" s="617"/>
      <c r="I317" s="493" t="s">
        <v>532</v>
      </c>
      <c r="J317" s="493"/>
      <c r="K317" s="493"/>
      <c r="L317" s="493"/>
      <c r="M317" s="493"/>
      <c r="N317" s="493"/>
      <c r="O317" s="493"/>
      <c r="P317" s="493"/>
      <c r="Q317" s="493"/>
      <c r="R317" s="493"/>
      <c r="S317" s="493"/>
      <c r="T317" s="493"/>
      <c r="U317" s="608"/>
    </row>
    <row r="318" spans="1:32" ht="3.75" customHeight="1" x14ac:dyDescent="0.25"/>
    <row r="319" spans="1:32" ht="13.5" customHeight="1" x14ac:dyDescent="0.25">
      <c r="A319" s="58">
        <f>+A312+1</f>
        <v>4</v>
      </c>
      <c r="B319" s="212" t="s">
        <v>533</v>
      </c>
      <c r="C319" s="212"/>
      <c r="D319" s="212"/>
      <c r="E319" s="212"/>
      <c r="F319" s="212"/>
      <c r="G319" s="212"/>
      <c r="H319" s="212"/>
      <c r="I319" s="212"/>
      <c r="J319" s="212"/>
      <c r="K319" s="212"/>
      <c r="L319" s="212"/>
      <c r="M319" s="212"/>
      <c r="N319" s="212"/>
      <c r="O319" s="212"/>
      <c r="P319" s="212"/>
      <c r="Q319" s="212"/>
      <c r="R319" s="212"/>
      <c r="S319" s="212"/>
      <c r="T319" s="212"/>
      <c r="U319" s="212"/>
    </row>
    <row r="320" spans="1:32" ht="14.25" customHeight="1" x14ac:dyDescent="0.25">
      <c r="B320" s="137">
        <f>+A319+0.01</f>
        <v>4.01</v>
      </c>
      <c r="C320" s="137"/>
      <c r="D320" s="618" t="s">
        <v>684</v>
      </c>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row>
    <row r="321" spans="1:32" ht="14.25" customHeight="1" x14ac:dyDescent="0.25">
      <c r="B321" s="137"/>
      <c r="C321" s="137"/>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row>
    <row r="322" spans="1:32" ht="14.25" customHeight="1" x14ac:dyDescent="0.25">
      <c r="B322" s="137"/>
      <c r="C322" s="137"/>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row>
    <row r="323" spans="1:32" ht="14.25" customHeight="1" x14ac:dyDescent="0.25">
      <c r="B323" s="137"/>
      <c r="C323" s="137"/>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row>
    <row r="324" spans="1:32" ht="14.25" customHeight="1" x14ac:dyDescent="0.25">
      <c r="B324" s="137"/>
      <c r="C324" s="137"/>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row>
    <row r="325" spans="1:32" ht="14.25" customHeight="1" x14ac:dyDescent="0.25">
      <c r="B325" s="137"/>
      <c r="C325" s="137"/>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row>
    <row r="326" spans="1:32" ht="14.25" customHeight="1" x14ac:dyDescent="0.25">
      <c r="B326" s="137"/>
      <c r="C326" s="137"/>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row>
    <row r="327" spans="1:32" x14ac:dyDescent="0.25">
      <c r="B327" s="137"/>
      <c r="C327" s="137"/>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row>
    <row r="328" spans="1:32" x14ac:dyDescent="0.25">
      <c r="B328" s="137">
        <f>+B320+0.01</f>
        <v>4.0199999999999996</v>
      </c>
      <c r="C328" s="137"/>
      <c r="D328" s="619" t="s">
        <v>558</v>
      </c>
      <c r="E328" s="619"/>
      <c r="F328" s="619"/>
      <c r="G328" s="619"/>
      <c r="H328" s="619"/>
      <c r="I328" s="619"/>
      <c r="J328" s="619"/>
      <c r="K328" s="619"/>
      <c r="L328" s="619"/>
      <c r="M328" s="619"/>
      <c r="N328" s="619"/>
      <c r="O328" s="619"/>
      <c r="P328" s="619"/>
      <c r="Q328" s="619"/>
      <c r="R328" s="619"/>
      <c r="S328" s="619"/>
      <c r="T328" s="619"/>
      <c r="U328" s="619"/>
      <c r="V328" s="619"/>
      <c r="W328" s="619"/>
      <c r="X328" s="619"/>
      <c r="Y328" s="619"/>
      <c r="Z328" s="619"/>
      <c r="AA328" s="619"/>
      <c r="AB328" s="619"/>
      <c r="AC328" s="619"/>
      <c r="AD328" s="619"/>
      <c r="AE328" s="619"/>
      <c r="AF328" s="619"/>
    </row>
    <row r="329" spans="1:32" x14ac:dyDescent="0.25">
      <c r="B329" s="137"/>
      <c r="C329" s="137"/>
      <c r="D329" s="619"/>
      <c r="E329" s="619"/>
      <c r="F329" s="619"/>
      <c r="G329" s="619"/>
      <c r="H329" s="619"/>
      <c r="I329" s="619"/>
      <c r="J329" s="619"/>
      <c r="K329" s="619"/>
      <c r="L329" s="619"/>
      <c r="M329" s="619"/>
      <c r="N329" s="619"/>
      <c r="O329" s="619"/>
      <c r="P329" s="619"/>
      <c r="Q329" s="619"/>
      <c r="R329" s="619"/>
      <c r="S329" s="619"/>
      <c r="T329" s="619"/>
      <c r="U329" s="619"/>
      <c r="V329" s="619"/>
      <c r="W329" s="619"/>
      <c r="X329" s="619"/>
      <c r="Y329" s="619"/>
      <c r="Z329" s="619"/>
      <c r="AA329" s="619"/>
      <c r="AB329" s="619"/>
      <c r="AC329" s="619"/>
      <c r="AD329" s="619"/>
      <c r="AE329" s="619"/>
      <c r="AF329" s="619"/>
    </row>
    <row r="330" spans="1:32" ht="4.5" customHeight="1" x14ac:dyDescent="0.25"/>
    <row r="331" spans="1:32" ht="15.75" x14ac:dyDescent="0.25">
      <c r="A331" s="58">
        <f>+A319+1</f>
        <v>5</v>
      </c>
      <c r="B331" s="212" t="s">
        <v>534</v>
      </c>
      <c r="C331" s="212"/>
      <c r="D331" s="212"/>
      <c r="E331" s="212"/>
      <c r="F331" s="212"/>
      <c r="G331" s="212"/>
      <c r="H331" s="212"/>
      <c r="I331" s="212"/>
      <c r="J331" s="212"/>
      <c r="K331" s="212"/>
      <c r="L331" s="212"/>
      <c r="M331" s="212"/>
      <c r="N331" s="212"/>
      <c r="O331" s="212"/>
      <c r="P331" s="212"/>
      <c r="Q331" s="212"/>
      <c r="R331" s="212"/>
      <c r="S331" s="212"/>
      <c r="T331" s="212"/>
      <c r="U331" s="212"/>
    </row>
    <row r="332" spans="1:32" x14ac:dyDescent="0.25">
      <c r="B332" s="620" t="s">
        <v>535</v>
      </c>
      <c r="C332" s="620"/>
      <c r="D332" s="621"/>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row>
    <row r="333" spans="1:32" ht="13.5" customHeight="1" x14ac:dyDescent="0.25">
      <c r="B333" s="137">
        <f>+A331+0.01</f>
        <v>5.01</v>
      </c>
      <c r="C333" s="137"/>
      <c r="D333" s="259" t="s">
        <v>536</v>
      </c>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row>
    <row r="334" spans="1:32" ht="13.5" customHeight="1" x14ac:dyDescent="0.25">
      <c r="B334" s="137"/>
      <c r="C334" s="137"/>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row>
    <row r="335" spans="1:32" ht="12.75" customHeight="1" x14ac:dyDescent="0.25">
      <c r="B335" s="137">
        <f>+B333+0.01</f>
        <v>5.0199999999999996</v>
      </c>
      <c r="C335" s="137"/>
      <c r="D335" s="259" t="s">
        <v>685</v>
      </c>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c r="AE335" s="259"/>
      <c r="AF335" s="259"/>
    </row>
    <row r="336" spans="1:32" ht="12.75" customHeight="1" x14ac:dyDescent="0.25">
      <c r="B336" s="137"/>
      <c r="C336" s="137"/>
      <c r="D336" s="259"/>
      <c r="E336" s="259"/>
      <c r="F336" s="259"/>
      <c r="G336" s="259"/>
      <c r="H336" s="259"/>
      <c r="I336" s="259"/>
      <c r="J336" s="259"/>
      <c r="K336" s="259"/>
      <c r="L336" s="259"/>
      <c r="M336" s="259"/>
      <c r="N336" s="259"/>
      <c r="O336" s="259"/>
      <c r="P336" s="259"/>
      <c r="Q336" s="259"/>
      <c r="R336" s="259"/>
      <c r="S336" s="259"/>
      <c r="T336" s="259"/>
      <c r="U336" s="259"/>
      <c r="V336" s="259"/>
      <c r="W336" s="259"/>
      <c r="X336" s="259"/>
      <c r="Y336" s="259"/>
      <c r="Z336" s="259"/>
      <c r="AA336" s="259"/>
      <c r="AB336" s="259"/>
      <c r="AC336" s="259"/>
      <c r="AD336" s="259"/>
      <c r="AE336" s="259"/>
      <c r="AF336" s="259"/>
    </row>
    <row r="337" spans="1:32" ht="12.75" customHeight="1" x14ac:dyDescent="0.25">
      <c r="B337" s="137"/>
      <c r="C337" s="137"/>
      <c r="D337" s="259"/>
      <c r="E337" s="259"/>
      <c r="F337" s="259"/>
      <c r="G337" s="259"/>
      <c r="H337" s="259"/>
      <c r="I337" s="259"/>
      <c r="J337" s="259"/>
      <c r="K337" s="259"/>
      <c r="L337" s="259"/>
      <c r="M337" s="259"/>
      <c r="N337" s="259"/>
      <c r="O337" s="259"/>
      <c r="P337" s="259"/>
      <c r="Q337" s="259"/>
      <c r="R337" s="259"/>
      <c r="S337" s="259"/>
      <c r="T337" s="259"/>
      <c r="U337" s="259"/>
      <c r="V337" s="259"/>
      <c r="W337" s="259"/>
      <c r="X337" s="259"/>
      <c r="Y337" s="259"/>
      <c r="Z337" s="259"/>
      <c r="AA337" s="259"/>
      <c r="AB337" s="259"/>
      <c r="AC337" s="259"/>
      <c r="AD337" s="259"/>
      <c r="AE337" s="259"/>
      <c r="AF337" s="259"/>
    </row>
    <row r="338" spans="1:32" ht="4.5" customHeight="1" x14ac:dyDescent="0.25"/>
    <row r="339" spans="1:32" ht="15.75" customHeight="1" x14ac:dyDescent="0.25">
      <c r="A339" s="58">
        <f>+A331+1</f>
        <v>6</v>
      </c>
      <c r="B339" s="212" t="s">
        <v>537</v>
      </c>
      <c r="C339" s="212"/>
      <c r="D339" s="212"/>
      <c r="E339" s="212"/>
      <c r="F339" s="212"/>
      <c r="G339" s="212"/>
      <c r="H339" s="212"/>
      <c r="I339" s="212"/>
      <c r="J339" s="212"/>
      <c r="K339" s="212"/>
      <c r="L339" s="212"/>
      <c r="M339" s="212"/>
      <c r="N339" s="212"/>
      <c r="O339" s="212"/>
      <c r="P339" s="81"/>
      <c r="Q339" s="81"/>
      <c r="R339" s="81"/>
      <c r="S339" s="81"/>
      <c r="T339" s="81"/>
      <c r="U339" s="81"/>
    </row>
    <row r="340" spans="1:32" s="22" customFormat="1" ht="12.75" customHeight="1" x14ac:dyDescent="0.25">
      <c r="B340" s="259" t="s">
        <v>538</v>
      </c>
      <c r="C340" s="259"/>
      <c r="D340" s="259"/>
      <c r="E340" s="259"/>
      <c r="F340" s="259"/>
      <c r="G340" s="259"/>
      <c r="H340" s="259"/>
      <c r="I340" s="259"/>
      <c r="J340" s="259"/>
      <c r="K340" s="259"/>
      <c r="L340" s="259"/>
      <c r="M340" s="259"/>
      <c r="N340" s="259"/>
      <c r="O340" s="259"/>
      <c r="P340" s="259"/>
      <c r="Q340" s="259"/>
      <c r="R340" s="259"/>
      <c r="S340" s="259"/>
      <c r="T340" s="259"/>
      <c r="U340" s="259"/>
      <c r="V340" s="259"/>
      <c r="W340" s="259"/>
      <c r="X340" s="259"/>
      <c r="Y340" s="259"/>
      <c r="Z340" s="259"/>
      <c r="AA340" s="259"/>
      <c r="AB340" s="259"/>
      <c r="AC340" s="259"/>
      <c r="AD340" s="259"/>
      <c r="AE340" s="259"/>
      <c r="AF340" s="259"/>
    </row>
    <row r="341" spans="1:32" s="22" customFormat="1" ht="12.75" customHeight="1" x14ac:dyDescent="0.25">
      <c r="B341" s="259"/>
      <c r="C341" s="259"/>
      <c r="D341" s="259"/>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row>
    <row r="342" spans="1:32" ht="4.5" customHeight="1" x14ac:dyDescent="0.25"/>
    <row r="343" spans="1:32" ht="15.75" customHeight="1" x14ac:dyDescent="0.25">
      <c r="A343" s="58">
        <f>+A339+1</f>
        <v>7</v>
      </c>
      <c r="B343" s="212" t="s">
        <v>539</v>
      </c>
      <c r="C343" s="212"/>
      <c r="D343" s="212"/>
      <c r="E343" s="212"/>
      <c r="F343" s="212"/>
      <c r="G343" s="212"/>
      <c r="H343" s="212"/>
      <c r="I343" s="212"/>
      <c r="J343" s="212"/>
      <c r="K343" s="212"/>
      <c r="L343" s="212"/>
      <c r="M343" s="212"/>
      <c r="N343" s="212"/>
      <c r="O343" s="212"/>
      <c r="P343" s="212"/>
      <c r="Q343" s="212"/>
    </row>
    <row r="344" spans="1:32" ht="12" customHeight="1" x14ac:dyDescent="0.25">
      <c r="B344" s="259" t="s">
        <v>540</v>
      </c>
      <c r="C344" s="259"/>
      <c r="D344" s="259"/>
      <c r="E344" s="259"/>
      <c r="F344" s="259"/>
      <c r="G344" s="259"/>
      <c r="H344" s="259"/>
      <c r="I344" s="259"/>
      <c r="J344" s="259"/>
      <c r="K344" s="259"/>
      <c r="L344" s="259"/>
      <c r="M344" s="259"/>
      <c r="N344" s="259"/>
      <c r="O344" s="259"/>
      <c r="P344" s="259"/>
      <c r="Q344" s="259"/>
      <c r="R344" s="259"/>
      <c r="S344" s="259"/>
      <c r="T344" s="259"/>
      <c r="U344" s="259"/>
      <c r="V344" s="259"/>
      <c r="W344" s="259"/>
      <c r="X344" s="259"/>
      <c r="Y344" s="259"/>
      <c r="Z344" s="259"/>
      <c r="AA344" s="259"/>
      <c r="AB344" s="259"/>
      <c r="AC344" s="259"/>
      <c r="AD344" s="259"/>
      <c r="AE344" s="259"/>
      <c r="AF344" s="259"/>
    </row>
    <row r="345" spans="1:32" ht="12" customHeight="1" x14ac:dyDescent="0.25">
      <c r="B345" s="259"/>
      <c r="C345" s="259"/>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row>
    <row r="346" spans="1:32" ht="12" customHeight="1" x14ac:dyDescent="0.25">
      <c r="B346" s="259"/>
      <c r="C346" s="25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row>
    <row r="347" spans="1:32" ht="12" customHeight="1" x14ac:dyDescent="0.25">
      <c r="B347" s="259"/>
      <c r="C347" s="259"/>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c r="AB347" s="259"/>
      <c r="AC347" s="259"/>
      <c r="AD347" s="259"/>
      <c r="AE347" s="259"/>
      <c r="AF347" s="259"/>
    </row>
    <row r="348" spans="1:32" ht="4.5" customHeight="1" x14ac:dyDescent="0.25"/>
    <row r="349" spans="1:32" ht="15.75" x14ac:dyDescent="0.25">
      <c r="A349" s="58">
        <f>+A343+1</f>
        <v>8</v>
      </c>
      <c r="B349" s="212" t="s">
        <v>541</v>
      </c>
      <c r="C349" s="212"/>
      <c r="D349" s="212"/>
      <c r="E349" s="212"/>
      <c r="F349" s="212"/>
      <c r="G349" s="212"/>
      <c r="H349" s="212"/>
      <c r="I349" s="212"/>
      <c r="J349" s="212"/>
      <c r="K349" s="212"/>
      <c r="L349" s="212"/>
      <c r="M349" s="212"/>
      <c r="N349" s="212"/>
      <c r="O349" s="212"/>
    </row>
    <row r="350" spans="1:32" x14ac:dyDescent="0.25">
      <c r="B350" s="620" t="s">
        <v>542</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row>
    <row r="351" spans="1:32" x14ac:dyDescent="0.25">
      <c r="B351" s="137">
        <f>+A349+0.01</f>
        <v>8.01</v>
      </c>
      <c r="C351" s="137"/>
      <c r="D351" s="622" t="s">
        <v>543</v>
      </c>
      <c r="E351" s="622"/>
      <c r="F351" s="622"/>
      <c r="G351" s="622"/>
      <c r="H351" s="622"/>
      <c r="I351" s="622"/>
      <c r="J351" s="622"/>
      <c r="K351" s="622"/>
      <c r="L351" s="622"/>
      <c r="M351" s="622"/>
      <c r="N351" s="622"/>
      <c r="O351" s="622"/>
      <c r="P351" s="622"/>
      <c r="Q351" s="622"/>
      <c r="R351" s="622"/>
      <c r="S351" s="79"/>
      <c r="T351" s="79"/>
      <c r="U351" s="79"/>
      <c r="V351" s="79"/>
      <c r="W351" s="79"/>
      <c r="X351" s="79"/>
      <c r="Y351" s="79"/>
      <c r="Z351" s="79"/>
      <c r="AA351" s="79"/>
      <c r="AB351" s="79"/>
      <c r="AC351" s="79"/>
      <c r="AD351" s="79"/>
      <c r="AE351" s="79"/>
      <c r="AF351" s="79"/>
    </row>
    <row r="352" spans="1:32" ht="15" customHeight="1" x14ac:dyDescent="0.25">
      <c r="B352" s="137">
        <f>+B351+0.01</f>
        <v>8.02</v>
      </c>
      <c r="C352" s="137"/>
      <c r="D352" s="622" t="s">
        <v>544</v>
      </c>
      <c r="E352" s="622"/>
      <c r="F352" s="622"/>
      <c r="G352" s="622"/>
      <c r="H352" s="622"/>
      <c r="I352" s="622"/>
      <c r="J352" s="622"/>
      <c r="K352" s="622"/>
      <c r="L352" s="622"/>
      <c r="M352" s="622"/>
      <c r="N352" s="622"/>
      <c r="O352" s="622"/>
      <c r="P352" s="622"/>
      <c r="Q352" s="622"/>
      <c r="R352" s="622"/>
      <c r="S352" s="622"/>
      <c r="T352" s="622"/>
      <c r="U352" s="622"/>
      <c r="V352" s="79"/>
      <c r="W352" s="79"/>
      <c r="X352" s="79"/>
      <c r="Y352" s="79"/>
      <c r="Z352" s="79"/>
      <c r="AA352" s="79"/>
      <c r="AB352" s="79"/>
      <c r="AC352" s="79"/>
      <c r="AD352" s="79"/>
      <c r="AE352" s="79"/>
      <c r="AF352" s="79"/>
    </row>
    <row r="353" spans="2:32" x14ac:dyDescent="0.25">
      <c r="B353" s="137">
        <f>+B352+0.01</f>
        <v>8.0299999999999994</v>
      </c>
      <c r="C353" s="137"/>
      <c r="D353" s="623" t="s">
        <v>545</v>
      </c>
      <c r="E353" s="623"/>
      <c r="F353" s="623"/>
      <c r="G353" s="623"/>
      <c r="H353" s="623"/>
      <c r="I353" s="623"/>
      <c r="J353" s="623"/>
      <c r="K353" s="623"/>
      <c r="L353" s="623"/>
      <c r="M353" s="623"/>
      <c r="N353" s="623"/>
      <c r="O353" s="623"/>
      <c r="P353" s="623"/>
      <c r="Q353" s="623"/>
      <c r="R353" s="623"/>
      <c r="S353" s="623"/>
      <c r="T353" s="623"/>
      <c r="U353" s="623"/>
      <c r="V353" s="623"/>
      <c r="W353" s="623"/>
      <c r="X353" s="623"/>
      <c r="Y353" s="623"/>
      <c r="Z353" s="623"/>
      <c r="AA353" s="623"/>
      <c r="AB353" s="623"/>
      <c r="AC353" s="623"/>
      <c r="AD353" s="623"/>
      <c r="AE353" s="623"/>
      <c r="AF353" s="79"/>
    </row>
    <row r="354" spans="2:32" ht="12.75" customHeight="1" x14ac:dyDescent="0.25">
      <c r="B354" s="137">
        <f>+B353+0.01</f>
        <v>8.0399999999999991</v>
      </c>
      <c r="C354" s="137"/>
      <c r="D354" s="624" t="s">
        <v>546</v>
      </c>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row>
    <row r="355" spans="2:32" ht="12.75" customHeight="1" x14ac:dyDescent="0.25">
      <c r="B355" s="137"/>
      <c r="C355" s="137"/>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row>
    <row r="356" spans="2:32" ht="14.25" customHeight="1" x14ac:dyDescent="0.25">
      <c r="B356" s="137">
        <f>+B354+0.01</f>
        <v>8.0499999999999989</v>
      </c>
      <c r="C356" s="137"/>
      <c r="D356" s="619" t="s">
        <v>547</v>
      </c>
      <c r="E356" s="619"/>
      <c r="F356" s="619"/>
      <c r="G356" s="619"/>
      <c r="H356" s="619"/>
      <c r="I356" s="619"/>
      <c r="J356" s="619"/>
      <c r="K356" s="619"/>
      <c r="L356" s="619"/>
      <c r="M356" s="619"/>
      <c r="N356" s="619"/>
      <c r="O356" s="619"/>
      <c r="P356" s="619"/>
      <c r="Q356" s="619"/>
      <c r="R356" s="619"/>
      <c r="S356" s="619"/>
      <c r="T356" s="619"/>
      <c r="U356" s="619"/>
      <c r="V356" s="619"/>
      <c r="W356" s="619"/>
      <c r="X356" s="619"/>
      <c r="Y356" s="619"/>
      <c r="Z356" s="619"/>
      <c r="AA356" s="619"/>
      <c r="AB356" s="619"/>
      <c r="AC356" s="619"/>
      <c r="AD356" s="619"/>
      <c r="AE356" s="619"/>
      <c r="AF356" s="619"/>
    </row>
    <row r="357" spans="2:32" ht="14.25" customHeight="1" x14ac:dyDescent="0.25">
      <c r="B357" s="137"/>
      <c r="C357" s="137"/>
      <c r="D357" s="619"/>
      <c r="E357" s="619"/>
      <c r="F357" s="619"/>
      <c r="G357" s="619"/>
      <c r="H357" s="619"/>
      <c r="I357" s="619"/>
      <c r="J357" s="619"/>
      <c r="K357" s="619"/>
      <c r="L357" s="619"/>
      <c r="M357" s="619"/>
      <c r="N357" s="619"/>
      <c r="O357" s="619"/>
      <c r="P357" s="619"/>
      <c r="Q357" s="619"/>
      <c r="R357" s="619"/>
      <c r="S357" s="619"/>
      <c r="T357" s="619"/>
      <c r="U357" s="619"/>
      <c r="V357" s="619"/>
      <c r="W357" s="619"/>
      <c r="X357" s="619"/>
      <c r="Y357" s="619"/>
      <c r="Z357" s="619"/>
      <c r="AA357" s="619"/>
      <c r="AB357" s="619"/>
      <c r="AC357" s="619"/>
      <c r="AD357" s="619"/>
      <c r="AE357" s="619"/>
      <c r="AF357" s="619"/>
    </row>
    <row r="358" spans="2:32" ht="14.25" customHeight="1" x14ac:dyDescent="0.25">
      <c r="B358" s="137"/>
      <c r="C358" s="137"/>
      <c r="D358" s="619"/>
      <c r="E358" s="619"/>
      <c r="F358" s="619"/>
      <c r="G358" s="619"/>
      <c r="H358" s="619"/>
      <c r="I358" s="619"/>
      <c r="J358" s="619"/>
      <c r="K358" s="619"/>
      <c r="L358" s="619"/>
      <c r="M358" s="619"/>
      <c r="N358" s="619"/>
      <c r="O358" s="619"/>
      <c r="P358" s="619"/>
      <c r="Q358" s="619"/>
      <c r="R358" s="619"/>
      <c r="S358" s="619"/>
      <c r="T358" s="619"/>
      <c r="U358" s="619"/>
      <c r="V358" s="619"/>
      <c r="W358" s="619"/>
      <c r="X358" s="619"/>
      <c r="Y358" s="619"/>
      <c r="Z358" s="619"/>
      <c r="AA358" s="619"/>
      <c r="AB358" s="619"/>
      <c r="AC358" s="619"/>
      <c r="AD358" s="619"/>
      <c r="AE358" s="619"/>
      <c r="AF358" s="619"/>
    </row>
    <row r="359" spans="2:32" ht="14.25" customHeight="1" x14ac:dyDescent="0.25">
      <c r="B359" s="137"/>
      <c r="C359" s="137"/>
      <c r="D359" s="619"/>
      <c r="E359" s="619"/>
      <c r="F359" s="619"/>
      <c r="G359" s="619"/>
      <c r="H359" s="619"/>
      <c r="I359" s="619"/>
      <c r="J359" s="619"/>
      <c r="K359" s="619"/>
      <c r="L359" s="619"/>
      <c r="M359" s="619"/>
      <c r="N359" s="619"/>
      <c r="O359" s="619"/>
      <c r="P359" s="619"/>
      <c r="Q359" s="619"/>
      <c r="R359" s="619"/>
      <c r="S359" s="619"/>
      <c r="T359" s="619"/>
      <c r="U359" s="619"/>
      <c r="V359" s="619"/>
      <c r="W359" s="619"/>
      <c r="X359" s="619"/>
      <c r="Y359" s="619"/>
      <c r="Z359" s="619"/>
      <c r="AA359" s="619"/>
      <c r="AB359" s="619"/>
      <c r="AC359" s="619"/>
      <c r="AD359" s="619"/>
      <c r="AE359" s="619"/>
      <c r="AF359" s="619"/>
    </row>
    <row r="360" spans="2:32" ht="14.25" customHeight="1" x14ac:dyDescent="0.25">
      <c r="B360" s="137"/>
      <c r="C360" s="137"/>
      <c r="D360" s="619"/>
      <c r="E360" s="619"/>
      <c r="F360" s="619"/>
      <c r="G360" s="619"/>
      <c r="H360" s="619"/>
      <c r="I360" s="619"/>
      <c r="J360" s="619"/>
      <c r="K360" s="619"/>
      <c r="L360" s="619"/>
      <c r="M360" s="619"/>
      <c r="N360" s="619"/>
      <c r="O360" s="619"/>
      <c r="P360" s="619"/>
      <c r="Q360" s="619"/>
      <c r="R360" s="619"/>
      <c r="S360" s="619"/>
      <c r="T360" s="619"/>
      <c r="U360" s="619"/>
      <c r="V360" s="619"/>
      <c r="W360" s="619"/>
      <c r="X360" s="619"/>
      <c r="Y360" s="619"/>
      <c r="Z360" s="619"/>
      <c r="AA360" s="619"/>
      <c r="AB360" s="619"/>
      <c r="AC360" s="619"/>
      <c r="AD360" s="619"/>
      <c r="AE360" s="619"/>
      <c r="AF360" s="619"/>
    </row>
    <row r="361" spans="2:32" ht="14.25" customHeight="1" x14ac:dyDescent="0.25">
      <c r="B361" s="137"/>
      <c r="C361" s="137"/>
      <c r="D361" s="619"/>
      <c r="E361" s="619"/>
      <c r="F361" s="619"/>
      <c r="G361" s="619"/>
      <c r="H361" s="619"/>
      <c r="I361" s="619"/>
      <c r="J361" s="619"/>
      <c r="K361" s="619"/>
      <c r="L361" s="619"/>
      <c r="M361" s="619"/>
      <c r="N361" s="619"/>
      <c r="O361" s="619"/>
      <c r="P361" s="619"/>
      <c r="Q361" s="619"/>
      <c r="R361" s="619"/>
      <c r="S361" s="619"/>
      <c r="T361" s="619"/>
      <c r="U361" s="619"/>
      <c r="V361" s="619"/>
      <c r="W361" s="619"/>
      <c r="X361" s="619"/>
      <c r="Y361" s="619"/>
      <c r="Z361" s="619"/>
      <c r="AA361" s="619"/>
      <c r="AB361" s="619"/>
      <c r="AC361" s="619"/>
      <c r="AD361" s="619"/>
      <c r="AE361" s="619"/>
      <c r="AF361" s="619"/>
    </row>
    <row r="362" spans="2:32" ht="14.25" customHeight="1" x14ac:dyDescent="0.25">
      <c r="B362" s="137"/>
      <c r="C362" s="137"/>
      <c r="D362" s="619"/>
      <c r="E362" s="619"/>
      <c r="F362" s="619"/>
      <c r="G362" s="619"/>
      <c r="H362" s="619"/>
      <c r="I362" s="619"/>
      <c r="J362" s="619"/>
      <c r="K362" s="619"/>
      <c r="L362" s="619"/>
      <c r="M362" s="619"/>
      <c r="N362" s="619"/>
      <c r="O362" s="619"/>
      <c r="P362" s="619"/>
      <c r="Q362" s="619"/>
      <c r="R362" s="619"/>
      <c r="S362" s="619"/>
      <c r="T362" s="619"/>
      <c r="U362" s="619"/>
      <c r="V362" s="619"/>
      <c r="W362" s="619"/>
      <c r="X362" s="619"/>
      <c r="Y362" s="619"/>
      <c r="Z362" s="619"/>
      <c r="AA362" s="619"/>
      <c r="AB362" s="619"/>
      <c r="AC362" s="619"/>
      <c r="AD362" s="619"/>
      <c r="AE362" s="619"/>
      <c r="AF362" s="619"/>
    </row>
    <row r="363" spans="2:32" ht="12.75" customHeight="1" x14ac:dyDescent="0.25">
      <c r="B363" s="137">
        <f>+B356+0.01</f>
        <v>8.0599999999999987</v>
      </c>
      <c r="C363" s="137"/>
      <c r="D363" s="619" t="s">
        <v>548</v>
      </c>
      <c r="E363" s="619"/>
      <c r="F363" s="619"/>
      <c r="G363" s="619"/>
      <c r="H363" s="619"/>
      <c r="I363" s="619"/>
      <c r="J363" s="619"/>
      <c r="K363" s="619"/>
      <c r="L363" s="619"/>
      <c r="M363" s="619"/>
      <c r="N363" s="619"/>
      <c r="O363" s="619"/>
      <c r="P363" s="619"/>
      <c r="Q363" s="619"/>
      <c r="R363" s="619"/>
      <c r="S363" s="619"/>
      <c r="T363" s="619"/>
      <c r="U363" s="619"/>
      <c r="V363" s="619"/>
      <c r="W363" s="619"/>
      <c r="X363" s="619"/>
      <c r="Y363" s="619"/>
      <c r="Z363" s="619"/>
      <c r="AA363" s="619"/>
      <c r="AB363" s="619"/>
      <c r="AC363" s="619"/>
      <c r="AD363" s="619"/>
      <c r="AE363" s="619"/>
      <c r="AF363" s="619"/>
    </row>
    <row r="364" spans="2:32" ht="12.75" customHeight="1" x14ac:dyDescent="0.25">
      <c r="B364" s="137"/>
      <c r="C364" s="137"/>
      <c r="D364" s="619"/>
      <c r="E364" s="619"/>
      <c r="F364" s="619"/>
      <c r="G364" s="619"/>
      <c r="H364" s="619"/>
      <c r="I364" s="619"/>
      <c r="J364" s="619"/>
      <c r="K364" s="619"/>
      <c r="L364" s="619"/>
      <c r="M364" s="619"/>
      <c r="N364" s="619"/>
      <c r="O364" s="619"/>
      <c r="P364" s="619"/>
      <c r="Q364" s="619"/>
      <c r="R364" s="619"/>
      <c r="S364" s="619"/>
      <c r="T364" s="619"/>
      <c r="U364" s="619"/>
      <c r="V364" s="619"/>
      <c r="W364" s="619"/>
      <c r="X364" s="619"/>
      <c r="Y364" s="619"/>
      <c r="Z364" s="619"/>
      <c r="AA364" s="619"/>
      <c r="AB364" s="619"/>
      <c r="AC364" s="619"/>
      <c r="AD364" s="619"/>
      <c r="AE364" s="619"/>
      <c r="AF364" s="619"/>
    </row>
    <row r="365" spans="2:32" ht="12.75" customHeight="1" x14ac:dyDescent="0.25">
      <c r="B365" s="137"/>
      <c r="C365" s="137"/>
      <c r="D365" s="619"/>
      <c r="E365" s="619"/>
      <c r="F365" s="619"/>
      <c r="G365" s="619"/>
      <c r="H365" s="619"/>
      <c r="I365" s="619"/>
      <c r="J365" s="619"/>
      <c r="K365" s="619"/>
      <c r="L365" s="619"/>
      <c r="M365" s="619"/>
      <c r="N365" s="619"/>
      <c r="O365" s="619"/>
      <c r="P365" s="619"/>
      <c r="Q365" s="619"/>
      <c r="R365" s="619"/>
      <c r="S365" s="619"/>
      <c r="T365" s="619"/>
      <c r="U365" s="619"/>
      <c r="V365" s="619"/>
      <c r="W365" s="619"/>
      <c r="X365" s="619"/>
      <c r="Y365" s="619"/>
      <c r="Z365" s="619"/>
      <c r="AA365" s="619"/>
      <c r="AB365" s="619"/>
      <c r="AC365" s="619"/>
      <c r="AD365" s="619"/>
      <c r="AE365" s="619"/>
      <c r="AF365" s="619"/>
    </row>
    <row r="366" spans="2:32" ht="12.75" customHeight="1" x14ac:dyDescent="0.25">
      <c r="B366" s="137">
        <f>+B363+0.01</f>
        <v>8.0699999999999985</v>
      </c>
      <c r="C366" s="137"/>
      <c r="D366" s="619" t="s">
        <v>549</v>
      </c>
      <c r="E366" s="619"/>
      <c r="F366" s="619"/>
      <c r="G366" s="619"/>
      <c r="H366" s="619"/>
      <c r="I366" s="619"/>
      <c r="J366" s="619"/>
      <c r="K366" s="619"/>
      <c r="L366" s="619"/>
      <c r="M366" s="619"/>
      <c r="N366" s="619"/>
      <c r="O366" s="619"/>
      <c r="P366" s="619"/>
      <c r="Q366" s="619"/>
      <c r="R366" s="619"/>
      <c r="S366" s="619"/>
      <c r="T366" s="619"/>
      <c r="U366" s="619"/>
      <c r="V366" s="619"/>
      <c r="W366" s="619"/>
      <c r="X366" s="619"/>
      <c r="Y366" s="619"/>
      <c r="Z366" s="619"/>
      <c r="AA366" s="619"/>
      <c r="AB366" s="619"/>
      <c r="AC366" s="619"/>
      <c r="AD366" s="619"/>
      <c r="AE366" s="619"/>
      <c r="AF366" s="619"/>
    </row>
    <row r="367" spans="2:32" ht="12.75" customHeight="1" x14ac:dyDescent="0.25">
      <c r="B367" s="137"/>
      <c r="C367" s="137"/>
      <c r="D367" s="619"/>
      <c r="E367" s="619"/>
      <c r="F367" s="619"/>
      <c r="G367" s="619"/>
      <c r="H367" s="619"/>
      <c r="I367" s="619"/>
      <c r="J367" s="619"/>
      <c r="K367" s="619"/>
      <c r="L367" s="619"/>
      <c r="M367" s="619"/>
      <c r="N367" s="619"/>
      <c r="O367" s="619"/>
      <c r="P367" s="619"/>
      <c r="Q367" s="619"/>
      <c r="R367" s="619"/>
      <c r="S367" s="619"/>
      <c r="T367" s="619"/>
      <c r="U367" s="619"/>
      <c r="V367" s="619"/>
      <c r="W367" s="619"/>
      <c r="X367" s="619"/>
      <c r="Y367" s="619"/>
      <c r="Z367" s="619"/>
      <c r="AA367" s="619"/>
      <c r="AB367" s="619"/>
      <c r="AC367" s="619"/>
      <c r="AD367" s="619"/>
      <c r="AE367" s="619"/>
      <c r="AF367" s="619"/>
    </row>
    <row r="368" spans="2:32" ht="12.75" customHeight="1" x14ac:dyDescent="0.25">
      <c r="B368" s="137"/>
      <c r="C368" s="137"/>
      <c r="D368" s="619"/>
      <c r="E368" s="619"/>
      <c r="F368" s="619"/>
      <c r="G368" s="619"/>
      <c r="H368" s="619"/>
      <c r="I368" s="619"/>
      <c r="J368" s="619"/>
      <c r="K368" s="619"/>
      <c r="L368" s="619"/>
      <c r="M368" s="619"/>
      <c r="N368" s="619"/>
      <c r="O368" s="619"/>
      <c r="P368" s="619"/>
      <c r="Q368" s="619"/>
      <c r="R368" s="619"/>
      <c r="S368" s="619"/>
      <c r="T368" s="619"/>
      <c r="U368" s="619"/>
      <c r="V368" s="619"/>
      <c r="W368" s="619"/>
      <c r="X368" s="619"/>
      <c r="Y368" s="619"/>
      <c r="Z368" s="619"/>
      <c r="AA368" s="619"/>
      <c r="AB368" s="619"/>
      <c r="AC368" s="619"/>
      <c r="AD368" s="619"/>
      <c r="AE368" s="619"/>
      <c r="AF368" s="619"/>
    </row>
    <row r="369" spans="1:32" x14ac:dyDescent="0.25">
      <c r="B369" s="137">
        <f>+B366+0.01</f>
        <v>8.0799999999999983</v>
      </c>
      <c r="C369" s="137"/>
      <c r="D369" s="619" t="s">
        <v>550</v>
      </c>
      <c r="E369" s="619"/>
      <c r="F369" s="619"/>
      <c r="G369" s="619"/>
      <c r="H369" s="619"/>
      <c r="I369" s="619"/>
      <c r="J369" s="619"/>
      <c r="K369" s="619"/>
      <c r="L369" s="619"/>
      <c r="M369" s="619"/>
      <c r="N369" s="619"/>
      <c r="O369" s="619"/>
      <c r="P369" s="619"/>
      <c r="Q369" s="619"/>
      <c r="R369" s="619"/>
      <c r="S369" s="619"/>
      <c r="T369" s="619"/>
      <c r="U369" s="619"/>
      <c r="V369" s="619"/>
      <c r="W369" s="619"/>
      <c r="X369" s="619"/>
      <c r="Y369" s="619"/>
      <c r="Z369" s="619"/>
      <c r="AA369" s="619"/>
      <c r="AB369" s="619"/>
      <c r="AC369" s="619"/>
      <c r="AD369" s="619"/>
      <c r="AE369" s="619"/>
      <c r="AF369" s="619"/>
    </row>
    <row r="370" spans="1:32" x14ac:dyDescent="0.25">
      <c r="B370" s="137"/>
      <c r="C370" s="137"/>
      <c r="D370" s="619"/>
      <c r="E370" s="619"/>
      <c r="F370" s="619"/>
      <c r="G370" s="619"/>
      <c r="H370" s="619"/>
      <c r="I370" s="619"/>
      <c r="J370" s="619"/>
      <c r="K370" s="619"/>
      <c r="L370" s="619"/>
      <c r="M370" s="619"/>
      <c r="N370" s="619"/>
      <c r="O370" s="619"/>
      <c r="P370" s="619"/>
      <c r="Q370" s="619"/>
      <c r="R370" s="619"/>
      <c r="S370" s="619"/>
      <c r="T370" s="619"/>
      <c r="U370" s="619"/>
      <c r="V370" s="619"/>
      <c r="W370" s="619"/>
      <c r="X370" s="619"/>
      <c r="Y370" s="619"/>
      <c r="Z370" s="619"/>
      <c r="AA370" s="619"/>
      <c r="AB370" s="619"/>
      <c r="AC370" s="619"/>
      <c r="AD370" s="619"/>
      <c r="AE370" s="619"/>
      <c r="AF370" s="619"/>
    </row>
    <row r="371" spans="1:32" ht="3.75" customHeight="1" x14ac:dyDescent="0.25"/>
    <row r="372" spans="1:32" x14ac:dyDescent="0.25">
      <c r="A372" s="58">
        <f>+A349+1</f>
        <v>9</v>
      </c>
      <c r="B372" s="170" t="s">
        <v>553</v>
      </c>
      <c r="C372" s="170"/>
      <c r="D372" s="170"/>
      <c r="E372" s="170"/>
      <c r="F372" s="170"/>
      <c r="G372" s="170"/>
      <c r="H372" s="170"/>
      <c r="I372" s="170"/>
      <c r="J372" s="170"/>
      <c r="K372" s="170"/>
      <c r="L372" s="170"/>
      <c r="M372" s="170"/>
      <c r="N372" s="170"/>
      <c r="O372" s="170"/>
      <c r="P372" s="170"/>
      <c r="Q372" s="1"/>
    </row>
    <row r="373" spans="1:32" ht="15" customHeight="1" x14ac:dyDescent="0.25">
      <c r="B373" s="259" t="s">
        <v>554</v>
      </c>
      <c r="C373" s="259"/>
      <c r="D373" s="259"/>
      <c r="E373" s="259"/>
      <c r="F373" s="259"/>
      <c r="G373" s="259"/>
      <c r="H373" s="259"/>
      <c r="I373" s="259"/>
      <c r="J373" s="259"/>
      <c r="K373" s="259"/>
      <c r="L373" s="259"/>
      <c r="M373" s="259"/>
      <c r="N373" s="259"/>
      <c r="O373" s="259"/>
      <c r="P373" s="259"/>
      <c r="Q373" s="259"/>
      <c r="R373" s="259"/>
      <c r="S373" s="259"/>
      <c r="T373" s="259"/>
      <c r="U373" s="259"/>
      <c r="V373" s="259"/>
      <c r="W373" s="259"/>
      <c r="X373" s="259"/>
      <c r="Y373" s="259"/>
      <c r="Z373" s="259"/>
      <c r="AA373" s="259"/>
    </row>
    <row r="374" spans="1:32" ht="3.75" customHeight="1" x14ac:dyDescent="0.25"/>
    <row r="375" spans="1:32" x14ac:dyDescent="0.25">
      <c r="A375" s="21">
        <f>+A372+1</f>
        <v>10</v>
      </c>
      <c r="B375" s="128" t="s">
        <v>555</v>
      </c>
      <c r="C375" s="128"/>
      <c r="D375" s="128"/>
      <c r="E375" s="128"/>
      <c r="F375" s="128"/>
      <c r="G375" s="128"/>
      <c r="H375" s="128"/>
      <c r="I375" s="128"/>
      <c r="J375" s="128"/>
      <c r="K375" s="128"/>
      <c r="L375" s="128"/>
      <c r="M375" s="128"/>
      <c r="N375" s="128"/>
      <c r="O375" s="128"/>
      <c r="P375" s="128"/>
    </row>
    <row r="376" spans="1:32" x14ac:dyDescent="0.25">
      <c r="B376" s="259" t="s">
        <v>556</v>
      </c>
      <c r="C376" s="259"/>
      <c r="D376" s="259"/>
      <c r="E376" s="259"/>
      <c r="F376" s="259"/>
      <c r="G376" s="259"/>
      <c r="H376" s="259"/>
      <c r="I376" s="259"/>
      <c r="J376" s="259"/>
      <c r="K376" s="259"/>
      <c r="L376" s="259"/>
      <c r="M376" s="259"/>
      <c r="N376" s="259"/>
      <c r="O376" s="259"/>
      <c r="P376" s="259"/>
      <c r="Q376" s="259"/>
      <c r="R376" s="259"/>
      <c r="S376" s="259"/>
      <c r="T376" s="259"/>
      <c r="U376" s="259"/>
      <c r="V376" s="259"/>
      <c r="W376" s="259"/>
      <c r="X376" s="259"/>
      <c r="Y376" s="259"/>
      <c r="Z376" s="259"/>
      <c r="AA376" s="259"/>
    </row>
    <row r="378" spans="1:32" x14ac:dyDescent="0.25">
      <c r="D378" s="272"/>
      <c r="E378" s="272"/>
      <c r="F378" s="272"/>
      <c r="G378" s="272"/>
      <c r="H378" s="272"/>
      <c r="I378" s="272"/>
      <c r="J378" s="272"/>
      <c r="K378" s="272"/>
      <c r="L378" s="272"/>
      <c r="M378" s="272"/>
      <c r="N378" s="272"/>
      <c r="O378" s="272"/>
      <c r="P378" s="272"/>
      <c r="Q378" s="272"/>
      <c r="R378" s="272"/>
      <c r="S378" s="272"/>
      <c r="T378" s="272"/>
      <c r="U378" s="272"/>
      <c r="V378" s="272"/>
      <c r="W378" s="272"/>
      <c r="X378" s="272"/>
      <c r="Y378" s="272"/>
      <c r="Z378" s="272"/>
      <c r="AA378" s="272"/>
      <c r="AB378" s="272"/>
      <c r="AC378" s="272"/>
    </row>
    <row r="379" spans="1:32" x14ac:dyDescent="0.25">
      <c r="D379" s="272"/>
      <c r="E379" s="272"/>
      <c r="F379" s="272"/>
      <c r="G379" s="272"/>
      <c r="H379" s="272"/>
      <c r="I379" s="272"/>
      <c r="J379" s="272"/>
      <c r="K379" s="272"/>
      <c r="L379" s="272"/>
      <c r="M379" s="272"/>
      <c r="N379" s="272"/>
      <c r="O379" s="272"/>
      <c r="P379" s="272"/>
      <c r="Q379" s="272"/>
      <c r="R379" s="272"/>
      <c r="S379" s="272"/>
      <c r="T379" s="272"/>
      <c r="U379" s="272"/>
      <c r="V379" s="272"/>
      <c r="W379" s="272"/>
      <c r="X379" s="272"/>
      <c r="Y379" s="272"/>
      <c r="Z379" s="272"/>
      <c r="AA379" s="272"/>
      <c r="AB379" s="272"/>
      <c r="AC379" s="272"/>
    </row>
    <row r="380" spans="1:32" x14ac:dyDescent="0.25">
      <c r="D380" s="272"/>
      <c r="E380" s="272"/>
      <c r="F380" s="272"/>
      <c r="G380" s="272"/>
      <c r="H380" s="272"/>
      <c r="I380" s="272"/>
      <c r="J380" s="272"/>
      <c r="K380" s="272"/>
      <c r="L380" s="272"/>
      <c r="M380" s="272"/>
      <c r="N380" s="272"/>
      <c r="O380" s="272"/>
      <c r="P380" s="272"/>
      <c r="Q380" s="272"/>
      <c r="R380" s="272"/>
      <c r="S380" s="272"/>
      <c r="T380" s="272"/>
      <c r="U380" s="272"/>
      <c r="V380" s="272"/>
      <c r="W380" s="272"/>
      <c r="X380" s="272"/>
      <c r="Y380" s="272"/>
      <c r="Z380" s="272"/>
      <c r="AA380" s="272"/>
      <c r="AB380" s="272"/>
      <c r="AC380" s="272"/>
    </row>
    <row r="381" spans="1:32" ht="7.5" customHeight="1" x14ac:dyDescent="0.25">
      <c r="D381" s="237" t="s">
        <v>291</v>
      </c>
      <c r="E381" s="237"/>
      <c r="F381" s="237"/>
      <c r="G381" s="237"/>
      <c r="H381" s="237"/>
      <c r="I381" s="237"/>
      <c r="J381" s="237"/>
      <c r="K381" s="237"/>
      <c r="L381" s="237" t="s">
        <v>4</v>
      </c>
      <c r="M381" s="237"/>
      <c r="N381" s="237"/>
      <c r="O381" s="237"/>
      <c r="P381" s="237"/>
      <c r="Q381" s="237"/>
      <c r="R381" s="237"/>
      <c r="S381" s="237"/>
      <c r="T381" s="237"/>
      <c r="U381" s="237" t="s">
        <v>418</v>
      </c>
      <c r="V381" s="237"/>
      <c r="W381" s="237"/>
      <c r="X381" s="237"/>
      <c r="Y381" s="237"/>
      <c r="Z381" s="237"/>
      <c r="AA381" s="237"/>
      <c r="AB381" s="237"/>
      <c r="AC381" s="237"/>
    </row>
  </sheetData>
  <sheetProtection algorithmName="SHA-512" hashValue="HL8RsxTEG7JO6lSomnPHIu5tzGPl+xIAFNdIOyC93R5O0nmDDw6nnNNV/j7sRPEZxPv8A2hyJV7JHekSNt/GOg==" saltValue="eVIm5GGv5L5eF34g6czc5Q==" spinCount="100000" sheet="1" objects="1" scenarios="1"/>
  <mergeCells count="492">
    <mergeCell ref="B366:C368"/>
    <mergeCell ref="D366:AF368"/>
    <mergeCell ref="B372:P372"/>
    <mergeCell ref="B373:AA373"/>
    <mergeCell ref="B369:C370"/>
    <mergeCell ref="D369:AF370"/>
    <mergeCell ref="B375:P375"/>
    <mergeCell ref="B376:AA376"/>
    <mergeCell ref="D378:K380"/>
    <mergeCell ref="L378:T380"/>
    <mergeCell ref="U378:AC380"/>
    <mergeCell ref="B339:O339"/>
    <mergeCell ref="B340:AF341"/>
    <mergeCell ref="B343:Q343"/>
    <mergeCell ref="B344:AF347"/>
    <mergeCell ref="B349:O349"/>
    <mergeCell ref="B350:Z350"/>
    <mergeCell ref="B363:C365"/>
    <mergeCell ref="D363:AF365"/>
    <mergeCell ref="B351:C351"/>
    <mergeCell ref="D351:R351"/>
    <mergeCell ref="B352:C352"/>
    <mergeCell ref="D352:U352"/>
    <mergeCell ref="B353:C353"/>
    <mergeCell ref="D353:AE353"/>
    <mergeCell ref="B354:C355"/>
    <mergeCell ref="D354:AF355"/>
    <mergeCell ref="B356:C362"/>
    <mergeCell ref="D356:AF362"/>
    <mergeCell ref="D320:AF327"/>
    <mergeCell ref="B328:C329"/>
    <mergeCell ref="D328:AF329"/>
    <mergeCell ref="B331:U331"/>
    <mergeCell ref="B332:Z332"/>
    <mergeCell ref="B333:C334"/>
    <mergeCell ref="D333:AF334"/>
    <mergeCell ref="B335:C337"/>
    <mergeCell ref="D335:AF337"/>
    <mergeCell ref="B273:AF279"/>
    <mergeCell ref="B281:AF283"/>
    <mergeCell ref="B298:C298"/>
    <mergeCell ref="D298:AB298"/>
    <mergeCell ref="B300:J300"/>
    <mergeCell ref="B301:AF302"/>
    <mergeCell ref="B303:C304"/>
    <mergeCell ref="D303:AF304"/>
    <mergeCell ref="B305:C310"/>
    <mergeCell ref="D305:AF310"/>
    <mergeCell ref="B260:AA260"/>
    <mergeCell ref="D262:K264"/>
    <mergeCell ref="L262:T264"/>
    <mergeCell ref="U262:AC264"/>
    <mergeCell ref="D265:K265"/>
    <mergeCell ref="L265:T265"/>
    <mergeCell ref="U265:AC265"/>
    <mergeCell ref="E269:AF269"/>
    <mergeCell ref="A271:J271"/>
    <mergeCell ref="B247:C249"/>
    <mergeCell ref="D247:AF249"/>
    <mergeCell ref="B250:C252"/>
    <mergeCell ref="D250:AF252"/>
    <mergeCell ref="B253:C254"/>
    <mergeCell ref="D253:AF254"/>
    <mergeCell ref="B256:P256"/>
    <mergeCell ref="B257:AA257"/>
    <mergeCell ref="B259:P259"/>
    <mergeCell ref="B236:C236"/>
    <mergeCell ref="D235:R235"/>
    <mergeCell ref="D236:U236"/>
    <mergeCell ref="B237:C237"/>
    <mergeCell ref="D237:AE237"/>
    <mergeCell ref="B238:C239"/>
    <mergeCell ref="D238:AF239"/>
    <mergeCell ref="B240:C246"/>
    <mergeCell ref="D240:AF246"/>
    <mergeCell ref="B219:C221"/>
    <mergeCell ref="D219:AF221"/>
    <mergeCell ref="B223:O223"/>
    <mergeCell ref="B224:AF225"/>
    <mergeCell ref="B227:Q227"/>
    <mergeCell ref="B228:AF231"/>
    <mergeCell ref="B233:O233"/>
    <mergeCell ref="B234:Z234"/>
    <mergeCell ref="B235:C235"/>
    <mergeCell ref="B203:U203"/>
    <mergeCell ref="B204:C211"/>
    <mergeCell ref="D204:AF211"/>
    <mergeCell ref="B212:C213"/>
    <mergeCell ref="D212:AF213"/>
    <mergeCell ref="B215:U215"/>
    <mergeCell ref="B216:Z216"/>
    <mergeCell ref="B217:C218"/>
    <mergeCell ref="D217:AF218"/>
    <mergeCell ref="I197:U197"/>
    <mergeCell ref="I198:U198"/>
    <mergeCell ref="I199:U199"/>
    <mergeCell ref="I200:U200"/>
    <mergeCell ref="B189:C194"/>
    <mergeCell ref="D189:AF194"/>
    <mergeCell ref="B196:P196"/>
    <mergeCell ref="B197:C199"/>
    <mergeCell ref="D197:H199"/>
    <mergeCell ref="B200:C201"/>
    <mergeCell ref="D200:H201"/>
    <mergeCell ref="I201:U201"/>
    <mergeCell ref="B181:C181"/>
    <mergeCell ref="B179:K179"/>
    <mergeCell ref="D181:S181"/>
    <mergeCell ref="B182:C182"/>
    <mergeCell ref="D182:AB182"/>
    <mergeCell ref="B184:J184"/>
    <mergeCell ref="B185:AF186"/>
    <mergeCell ref="B187:C188"/>
    <mergeCell ref="D187:AF188"/>
    <mergeCell ref="E153:AF153"/>
    <mergeCell ref="A155:J155"/>
    <mergeCell ref="B157:AF163"/>
    <mergeCell ref="B165:AF167"/>
    <mergeCell ref="B169:AF169"/>
    <mergeCell ref="D171:AC171"/>
    <mergeCell ref="B173:AF176"/>
    <mergeCell ref="B178:H178"/>
    <mergeCell ref="B180:C180"/>
    <mergeCell ref="D180:S180"/>
    <mergeCell ref="B46:C46"/>
    <mergeCell ref="D46:J46"/>
    <mergeCell ref="K46:AF46"/>
    <mergeCell ref="E3:AF3"/>
    <mergeCell ref="B134:AE144"/>
    <mergeCell ref="D146:K148"/>
    <mergeCell ref="L146:T148"/>
    <mergeCell ref="U146:AC148"/>
    <mergeCell ref="AC122:AF123"/>
    <mergeCell ref="B124:AE124"/>
    <mergeCell ref="B125:C132"/>
    <mergeCell ref="D125:L126"/>
    <mergeCell ref="M125:T126"/>
    <mergeCell ref="U125:X126"/>
    <mergeCell ref="Y125:AF126"/>
    <mergeCell ref="D122:H123"/>
    <mergeCell ref="I122:L123"/>
    <mergeCell ref="M122:P123"/>
    <mergeCell ref="Q122:T123"/>
    <mergeCell ref="U122:X123"/>
    <mergeCell ref="Y122:AB123"/>
    <mergeCell ref="B114:C123"/>
    <mergeCell ref="U118:X119"/>
    <mergeCell ref="Y118:AB119"/>
    <mergeCell ref="D149:K149"/>
    <mergeCell ref="L149:T149"/>
    <mergeCell ref="U149:AC149"/>
    <mergeCell ref="Y127:AF128"/>
    <mergeCell ref="D129:L130"/>
    <mergeCell ref="M129:T130"/>
    <mergeCell ref="U129:X130"/>
    <mergeCell ref="Y129:AF130"/>
    <mergeCell ref="D131:L132"/>
    <mergeCell ref="M131:T132"/>
    <mergeCell ref="U131:X132"/>
    <mergeCell ref="Y131:AF132"/>
    <mergeCell ref="D127:L128"/>
    <mergeCell ref="M127:T128"/>
    <mergeCell ref="U127:X128"/>
    <mergeCell ref="AC118:AF119"/>
    <mergeCell ref="D120:H121"/>
    <mergeCell ref="I120:L121"/>
    <mergeCell ref="M120:P121"/>
    <mergeCell ref="Q120:T121"/>
    <mergeCell ref="U120:X121"/>
    <mergeCell ref="Y120:AB121"/>
    <mergeCell ref="AC120:AF121"/>
    <mergeCell ref="D118:H119"/>
    <mergeCell ref="I118:L119"/>
    <mergeCell ref="M118:P119"/>
    <mergeCell ref="Q118:T119"/>
    <mergeCell ref="Y114:AB115"/>
    <mergeCell ref="AC114:AF115"/>
    <mergeCell ref="D116:H117"/>
    <mergeCell ref="I116:L117"/>
    <mergeCell ref="M116:P117"/>
    <mergeCell ref="Q116:T117"/>
    <mergeCell ref="U116:X117"/>
    <mergeCell ref="Y116:AB117"/>
    <mergeCell ref="AC116:AF117"/>
    <mergeCell ref="D114:H115"/>
    <mergeCell ref="I114:L115"/>
    <mergeCell ref="M114:P115"/>
    <mergeCell ref="Q114:T115"/>
    <mergeCell ref="U114:X115"/>
    <mergeCell ref="B111:K111"/>
    <mergeCell ref="B113:AE113"/>
    <mergeCell ref="Z102:AE103"/>
    <mergeCell ref="D104:K105"/>
    <mergeCell ref="L104:S105"/>
    <mergeCell ref="T104:Y105"/>
    <mergeCell ref="Z104:AE105"/>
    <mergeCell ref="D106:K107"/>
    <mergeCell ref="L106:S107"/>
    <mergeCell ref="T106:Y107"/>
    <mergeCell ref="Z106:AE107"/>
    <mergeCell ref="B99:AE99"/>
    <mergeCell ref="B100:C109"/>
    <mergeCell ref="D100:K101"/>
    <mergeCell ref="L100:S101"/>
    <mergeCell ref="T100:Y101"/>
    <mergeCell ref="Z100:AE101"/>
    <mergeCell ref="D102:K103"/>
    <mergeCell ref="L102:S103"/>
    <mergeCell ref="T102:Y103"/>
    <mergeCell ref="D108:K109"/>
    <mergeCell ref="L108:S109"/>
    <mergeCell ref="T108:Y109"/>
    <mergeCell ref="Z108:AE109"/>
    <mergeCell ref="H94:U94"/>
    <mergeCell ref="V94:Z94"/>
    <mergeCell ref="AA94:AF94"/>
    <mergeCell ref="B89:AE89"/>
    <mergeCell ref="B90:C98"/>
    <mergeCell ref="D90:G95"/>
    <mergeCell ref="H90:U90"/>
    <mergeCell ref="V90:Z90"/>
    <mergeCell ref="AA90:AF90"/>
    <mergeCell ref="H91:U91"/>
    <mergeCell ref="V91:Z91"/>
    <mergeCell ref="AA91:AF91"/>
    <mergeCell ref="H92:U92"/>
    <mergeCell ref="H95:U95"/>
    <mergeCell ref="V95:Z95"/>
    <mergeCell ref="AA95:AF95"/>
    <mergeCell ref="D96:G98"/>
    <mergeCell ref="H96:U98"/>
    <mergeCell ref="V96:Z96"/>
    <mergeCell ref="AA96:AF96"/>
    <mergeCell ref="V97:Z97"/>
    <mergeCell ref="AA97:AF97"/>
    <mergeCell ref="V98:Z98"/>
    <mergeCell ref="AA98:AF98"/>
    <mergeCell ref="AA81:AF82"/>
    <mergeCell ref="G83:P84"/>
    <mergeCell ref="Q83:U84"/>
    <mergeCell ref="V83:Z84"/>
    <mergeCell ref="AA83:AF84"/>
    <mergeCell ref="V92:Z92"/>
    <mergeCell ref="AA92:AF92"/>
    <mergeCell ref="H93:U93"/>
    <mergeCell ref="V93:Z93"/>
    <mergeCell ref="AA93:AF93"/>
    <mergeCell ref="G78:M79"/>
    <mergeCell ref="N78:P79"/>
    <mergeCell ref="Q78:U79"/>
    <mergeCell ref="V78:Z79"/>
    <mergeCell ref="AA78:AF79"/>
    <mergeCell ref="B80:C88"/>
    <mergeCell ref="D80:F88"/>
    <mergeCell ref="G80:P80"/>
    <mergeCell ref="Q80:U80"/>
    <mergeCell ref="V80:Z80"/>
    <mergeCell ref="B71:C79"/>
    <mergeCell ref="D71:F79"/>
    <mergeCell ref="G85:P86"/>
    <mergeCell ref="Q85:U86"/>
    <mergeCell ref="V85:Z86"/>
    <mergeCell ref="AA85:AF86"/>
    <mergeCell ref="G87:P88"/>
    <mergeCell ref="Q87:U88"/>
    <mergeCell ref="V87:Z88"/>
    <mergeCell ref="AA87:AF88"/>
    <mergeCell ref="AA80:AF80"/>
    <mergeCell ref="G81:P82"/>
    <mergeCell ref="Q81:U82"/>
    <mergeCell ref="V81:Z82"/>
    <mergeCell ref="AA74:AF75"/>
    <mergeCell ref="G76:M77"/>
    <mergeCell ref="N76:P77"/>
    <mergeCell ref="Q76:U77"/>
    <mergeCell ref="V76:Z77"/>
    <mergeCell ref="AA76:AF77"/>
    <mergeCell ref="AA71:AF71"/>
    <mergeCell ref="G72:M73"/>
    <mergeCell ref="N72:P73"/>
    <mergeCell ref="Q72:U73"/>
    <mergeCell ref="V72:Z73"/>
    <mergeCell ref="AA72:AF73"/>
    <mergeCell ref="G71:M71"/>
    <mergeCell ref="N71:P71"/>
    <mergeCell ref="Q71:U71"/>
    <mergeCell ref="V71:Z71"/>
    <mergeCell ref="G74:M75"/>
    <mergeCell ref="N74:P75"/>
    <mergeCell ref="Q74:U75"/>
    <mergeCell ref="V74:Z75"/>
    <mergeCell ref="G68:K69"/>
    <mergeCell ref="L68:P69"/>
    <mergeCell ref="Q68:U69"/>
    <mergeCell ref="V68:Z69"/>
    <mergeCell ref="AA68:AF69"/>
    <mergeCell ref="B70:AE70"/>
    <mergeCell ref="G64:K65"/>
    <mergeCell ref="L64:P65"/>
    <mergeCell ref="Q64:U65"/>
    <mergeCell ref="V64:Z65"/>
    <mergeCell ref="AA64:AF65"/>
    <mergeCell ref="G66:K67"/>
    <mergeCell ref="L66:P67"/>
    <mergeCell ref="Q66:U67"/>
    <mergeCell ref="V66:Z67"/>
    <mergeCell ref="AA66:AF67"/>
    <mergeCell ref="B61:C69"/>
    <mergeCell ref="D61:F69"/>
    <mergeCell ref="V61:Z61"/>
    <mergeCell ref="AA61:AF61"/>
    <mergeCell ref="G62:K63"/>
    <mergeCell ref="L62:P63"/>
    <mergeCell ref="Q62:U63"/>
    <mergeCell ref="V62:Z63"/>
    <mergeCell ref="AA62:AF63"/>
    <mergeCell ref="G59:K60"/>
    <mergeCell ref="L59:P60"/>
    <mergeCell ref="Q59:U60"/>
    <mergeCell ref="V59:Z60"/>
    <mergeCell ref="AA59:AF60"/>
    <mergeCell ref="G61:K61"/>
    <mergeCell ref="L61:P61"/>
    <mergeCell ref="Q61:U61"/>
    <mergeCell ref="V52:Z52"/>
    <mergeCell ref="AA52:AF52"/>
    <mergeCell ref="G53:K54"/>
    <mergeCell ref="L53:P54"/>
    <mergeCell ref="Q53:U54"/>
    <mergeCell ref="V53:Z54"/>
    <mergeCell ref="AA53:AF54"/>
    <mergeCell ref="B49:K49"/>
    <mergeCell ref="B51:AE51"/>
    <mergeCell ref="B52:C60"/>
    <mergeCell ref="D52:F60"/>
    <mergeCell ref="G52:K52"/>
    <mergeCell ref="L52:P52"/>
    <mergeCell ref="Q52:U52"/>
    <mergeCell ref="G55:K56"/>
    <mergeCell ref="L55:P56"/>
    <mergeCell ref="Q55:U56"/>
    <mergeCell ref="V55:Z56"/>
    <mergeCell ref="AA55:AF56"/>
    <mergeCell ref="G57:K58"/>
    <mergeCell ref="L57:P58"/>
    <mergeCell ref="Q57:U58"/>
    <mergeCell ref="V57:Z58"/>
    <mergeCell ref="AA57:AF58"/>
    <mergeCell ref="E40:I40"/>
    <mergeCell ref="K40:U40"/>
    <mergeCell ref="V40:AF40"/>
    <mergeCell ref="K38:U38"/>
    <mergeCell ref="V38:AF38"/>
    <mergeCell ref="E39:I39"/>
    <mergeCell ref="K39:U39"/>
    <mergeCell ref="V39:AF39"/>
    <mergeCell ref="B38:C38"/>
    <mergeCell ref="D38:J38"/>
    <mergeCell ref="E41:I41"/>
    <mergeCell ref="K41:U41"/>
    <mergeCell ref="V41:AF41"/>
    <mergeCell ref="E42:I42"/>
    <mergeCell ref="K42:U42"/>
    <mergeCell ref="V42:AF42"/>
    <mergeCell ref="B43:C43"/>
    <mergeCell ref="D43:J45"/>
    <mergeCell ref="K43:U45"/>
    <mergeCell ref="V43:AF45"/>
    <mergeCell ref="B36:C36"/>
    <mergeCell ref="D36:J36"/>
    <mergeCell ref="K36:U36"/>
    <mergeCell ref="V36:AF36"/>
    <mergeCell ref="K37:U37"/>
    <mergeCell ref="V37:AF37"/>
    <mergeCell ref="K34:U34"/>
    <mergeCell ref="V34:AF34"/>
    <mergeCell ref="B35:C35"/>
    <mergeCell ref="D35:J35"/>
    <mergeCell ref="K35:U35"/>
    <mergeCell ref="V35:AF35"/>
    <mergeCell ref="E34:I34"/>
    <mergeCell ref="B37:C37"/>
    <mergeCell ref="D37:J37"/>
    <mergeCell ref="E32:I32"/>
    <mergeCell ref="K32:U32"/>
    <mergeCell ref="V32:AF32"/>
    <mergeCell ref="K33:U33"/>
    <mergeCell ref="V33:AF33"/>
    <mergeCell ref="E31:I31"/>
    <mergeCell ref="K31:U31"/>
    <mergeCell ref="V31:AF31"/>
    <mergeCell ref="B29:C30"/>
    <mergeCell ref="D29:J30"/>
    <mergeCell ref="K29:AC29"/>
    <mergeCell ref="AD29:AE29"/>
    <mergeCell ref="K30:AC30"/>
    <mergeCell ref="AD30:AE30"/>
    <mergeCell ref="E33:I33"/>
    <mergeCell ref="E26:I26"/>
    <mergeCell ref="K26:U26"/>
    <mergeCell ref="V26:AF26"/>
    <mergeCell ref="E27:I27"/>
    <mergeCell ref="K27:U27"/>
    <mergeCell ref="V27:AF27"/>
    <mergeCell ref="E28:I28"/>
    <mergeCell ref="K28:U28"/>
    <mergeCell ref="V28:AF28"/>
    <mergeCell ref="E25:I25"/>
    <mergeCell ref="K25:U25"/>
    <mergeCell ref="V25:AF25"/>
    <mergeCell ref="E22:I22"/>
    <mergeCell ref="K22:U22"/>
    <mergeCell ref="V22:AF22"/>
    <mergeCell ref="D23:J24"/>
    <mergeCell ref="K24:AC24"/>
    <mergeCell ref="AD24:AE24"/>
    <mergeCell ref="K23:AC23"/>
    <mergeCell ref="AD23:AE23"/>
    <mergeCell ref="E20:I20"/>
    <mergeCell ref="K20:U20"/>
    <mergeCell ref="V20:AF20"/>
    <mergeCell ref="E21:I21"/>
    <mergeCell ref="K21:U21"/>
    <mergeCell ref="V21:AF21"/>
    <mergeCell ref="B23:C24"/>
    <mergeCell ref="B18:C18"/>
    <mergeCell ref="D18:J18"/>
    <mergeCell ref="K18:AC18"/>
    <mergeCell ref="AD18:AE18"/>
    <mergeCell ref="E19:I19"/>
    <mergeCell ref="K19:U19"/>
    <mergeCell ref="V19:AF19"/>
    <mergeCell ref="K16:U16"/>
    <mergeCell ref="V16:AF16"/>
    <mergeCell ref="B17:C17"/>
    <mergeCell ref="D17:J17"/>
    <mergeCell ref="K17:U17"/>
    <mergeCell ref="V17:AF17"/>
    <mergeCell ref="B14:C14"/>
    <mergeCell ref="D14:J14"/>
    <mergeCell ref="K14:U14"/>
    <mergeCell ref="V14:AF14"/>
    <mergeCell ref="B15:C15"/>
    <mergeCell ref="D15:J15"/>
    <mergeCell ref="B13:C13"/>
    <mergeCell ref="D13:J13"/>
    <mergeCell ref="K13:U13"/>
    <mergeCell ref="V13:AF13"/>
    <mergeCell ref="B10:C10"/>
    <mergeCell ref="D10:J10"/>
    <mergeCell ref="K10:U10"/>
    <mergeCell ref="V10:AF10"/>
    <mergeCell ref="B11:C11"/>
    <mergeCell ref="D11:J11"/>
    <mergeCell ref="K11:U11"/>
    <mergeCell ref="V11:AF11"/>
    <mergeCell ref="C5:AD5"/>
    <mergeCell ref="B7:K7"/>
    <mergeCell ref="K8:U8"/>
    <mergeCell ref="V8:AF8"/>
    <mergeCell ref="B9:C9"/>
    <mergeCell ref="D9:J9"/>
    <mergeCell ref="K9:U9"/>
    <mergeCell ref="V9:AF9"/>
    <mergeCell ref="B12:C12"/>
    <mergeCell ref="D12:J12"/>
    <mergeCell ref="K12:U12"/>
    <mergeCell ref="V12:AF12"/>
    <mergeCell ref="D381:K381"/>
    <mergeCell ref="L381:T381"/>
    <mergeCell ref="U381:AC381"/>
    <mergeCell ref="B285:AF285"/>
    <mergeCell ref="D287:AC287"/>
    <mergeCell ref="B289:AF292"/>
    <mergeCell ref="B294:H294"/>
    <mergeCell ref="B295:K295"/>
    <mergeCell ref="B296:C296"/>
    <mergeCell ref="D296:S296"/>
    <mergeCell ref="B297:C297"/>
    <mergeCell ref="D297:S297"/>
    <mergeCell ref="B312:P312"/>
    <mergeCell ref="I313:U313"/>
    <mergeCell ref="I314:U314"/>
    <mergeCell ref="B313:C315"/>
    <mergeCell ref="D313:H315"/>
    <mergeCell ref="I315:U315"/>
    <mergeCell ref="B316:C317"/>
    <mergeCell ref="D316:H317"/>
    <mergeCell ref="I316:U316"/>
    <mergeCell ref="I317:U317"/>
    <mergeCell ref="B319:U319"/>
    <mergeCell ref="B320:C327"/>
  </mergeCells>
  <conditionalFormatting sqref="V19:AF22">
    <cfRule type="containsText" dxfId="9" priority="10" operator="containsText" text="proszę wpisać dane">
      <formula>NOT(ISERROR(SEARCH("proszę wpisać dane",V19)))</formula>
    </cfRule>
  </conditionalFormatting>
  <conditionalFormatting sqref="V25:AF28 AF29">
    <cfRule type="containsText" dxfId="8" priority="5" operator="containsText" text="proszę wpisać dane">
      <formula>NOT(ISERROR(SEARCH("proszę wpisać dane",V25)))</formula>
    </cfRule>
  </conditionalFormatting>
  <conditionalFormatting sqref="V31:AF34">
    <cfRule type="containsText" dxfId="7" priority="4" operator="containsText" text="proszę wpisać dane">
      <formula>NOT(ISERROR(SEARCH("proszę wpisać dane",V31)))</formula>
    </cfRule>
  </conditionalFormatting>
  <conditionalFormatting sqref="V39:AF42">
    <cfRule type="containsText" dxfId="6" priority="3" operator="containsText" text="proszę wpisać dane">
      <formula>NOT(ISERROR(SEARCH("proszę wpisać dane",V39)))</formula>
    </cfRule>
  </conditionalFormatting>
  <conditionalFormatting sqref="AF23">
    <cfRule type="containsText" dxfId="5" priority="6" operator="containsText" text="proszę wpisać dane">
      <formula>NOT(ISERROR(SEARCH("proszę wpisać dane",AF23)))</formula>
    </cfRule>
  </conditionalFormatting>
  <conditionalFormatting sqref="K16:U16">
    <cfRule type="containsText" dxfId="4" priority="2" operator="containsText" text="Nieprawidłowy PESEL-wprowadź ponownie">
      <formula>NOT(ISERROR(SEARCH("Nieprawidłowy PESEL-wprowadź ponownie",K16)))</formula>
    </cfRule>
  </conditionalFormatting>
  <conditionalFormatting sqref="V16:AF16">
    <cfRule type="containsText" dxfId="3" priority="1" operator="containsText" text="Nieprawidłowy PESEL-wprowadź ponownie">
      <formula>NOT(ISERROR(SEARCH("Nieprawidłowy PESEL-wprowadź ponownie",V16)))</formula>
    </cfRule>
  </conditionalFormatting>
  <dataValidations disablePrompts="1" count="1">
    <dataValidation type="list" allowBlank="1" showInputMessage="1" showErrorMessage="1" sqref="AD18 AF18 AD23:AD24 AF24 AD29:AD30 AF30" xr:uid="{00000000-0002-0000-0500-000000000000}">
      <formula1>TAKNIE</formula1>
    </dataValidation>
  </dataValidations>
  <pageMargins left="0.70866141732283472" right="0.70866141732283472" top="1.1023622047244095" bottom="0.98425196850393704" header="0.19685039370078741" footer="0.19685039370078741"/>
  <pageSetup paperSize="9" orientation="portrait" r:id="rId1"/>
  <headerFooter>
    <oddHeader>&amp;C&amp;G</oddHeader>
    <oddFooter>&amp;C&amp;9Stowarzyszenie "Samorządowe Centrum Przedsiębiorczości i Rozwoju" w Suchej Beskidzkiej
Ul Mickiewicza 175; 34 - 200 Sucha Beskidzka
www.funduszemalopolska.pl;    e-mail: sekretariat@funduszemalopolska.pl
tel:     33 874 11 03&amp;R&amp;P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84"/>
  <sheetViews>
    <sheetView view="pageLayout" topLeftCell="A97" zoomScale="175" zoomScaleNormal="100" zoomScalePageLayoutView="175" workbookViewId="0">
      <selection activeCell="P30" sqref="P30:W31"/>
    </sheetView>
  </sheetViews>
  <sheetFormatPr defaultColWidth="2.7109375" defaultRowHeight="15" x14ac:dyDescent="0.25"/>
  <sheetData>
    <row r="1" spans="1:32" x14ac:dyDescent="0.25">
      <c r="E1" s="235" t="s">
        <v>600</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3.75" customHeight="1" x14ac:dyDescent="0.25"/>
    <row r="3" spans="1:32" x14ac:dyDescent="0.25">
      <c r="B3" s="662" t="s">
        <v>325</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32" ht="5.25" customHeight="1" x14ac:dyDescent="0.25"/>
    <row r="5" spans="1:32" x14ac:dyDescent="0.25">
      <c r="A5" s="41">
        <v>1</v>
      </c>
      <c r="B5" s="128" t="s">
        <v>283</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2" ht="5.25" customHeight="1" x14ac:dyDescent="0.25"/>
    <row r="7" spans="1:32" x14ac:dyDescent="0.25">
      <c r="B7" s="663" t="s">
        <v>284</v>
      </c>
      <c r="C7" s="663"/>
      <c r="D7" s="663"/>
      <c r="E7" s="663"/>
      <c r="F7" s="663"/>
      <c r="G7" s="663"/>
      <c r="H7" s="663"/>
      <c r="I7" s="663"/>
      <c r="J7" s="663"/>
      <c r="K7" s="663"/>
      <c r="L7" s="663"/>
      <c r="M7" s="663"/>
      <c r="N7" s="663"/>
      <c r="O7" s="663"/>
      <c r="P7" s="663"/>
      <c r="Q7" s="663"/>
    </row>
    <row r="8" spans="1:32" x14ac:dyDescent="0.25">
      <c r="C8" s="136" t="s">
        <v>105</v>
      </c>
      <c r="D8" s="136"/>
      <c r="E8" s="136"/>
      <c r="F8" s="136"/>
      <c r="G8" s="136"/>
      <c r="H8" s="136"/>
      <c r="I8" s="259" t="str">
        <f>IF('03. Formularz Wniosku '!J14="","",'03. Formularz Wniosku '!J14:AD15)</f>
        <v/>
      </c>
      <c r="J8" s="259"/>
      <c r="K8" s="259"/>
      <c r="L8" s="259"/>
      <c r="M8" s="259"/>
      <c r="N8" s="259"/>
      <c r="O8" s="259"/>
      <c r="P8" s="259"/>
      <c r="Q8" s="259"/>
      <c r="R8" s="259"/>
      <c r="S8" s="259"/>
      <c r="T8" s="259"/>
      <c r="U8" s="259"/>
      <c r="V8" s="259"/>
      <c r="W8" s="259"/>
      <c r="X8" s="259"/>
      <c r="Y8" s="259"/>
      <c r="Z8" s="259"/>
      <c r="AA8" s="259"/>
      <c r="AB8" s="259"/>
      <c r="AC8" s="259"/>
      <c r="AD8" s="259"/>
      <c r="AE8" s="259"/>
      <c r="AF8" s="259"/>
    </row>
    <row r="9" spans="1:32" x14ac:dyDescent="0.25">
      <c r="C9" s="42"/>
      <c r="D9" s="42"/>
      <c r="E9" s="42"/>
      <c r="F9" s="42"/>
      <c r="G9" s="42"/>
      <c r="H9" s="42"/>
      <c r="I9" s="259"/>
      <c r="J9" s="259"/>
      <c r="K9" s="259"/>
      <c r="L9" s="259"/>
      <c r="M9" s="259"/>
      <c r="N9" s="259"/>
      <c r="O9" s="259"/>
      <c r="P9" s="259"/>
      <c r="Q9" s="259"/>
      <c r="R9" s="259"/>
      <c r="S9" s="259"/>
      <c r="T9" s="259"/>
      <c r="U9" s="259"/>
      <c r="V9" s="259"/>
      <c r="W9" s="259"/>
      <c r="X9" s="259"/>
      <c r="Y9" s="259"/>
      <c r="Z9" s="259"/>
      <c r="AA9" s="259"/>
      <c r="AB9" s="259"/>
      <c r="AC9" s="259"/>
      <c r="AD9" s="259"/>
      <c r="AE9" s="259"/>
      <c r="AF9" s="259"/>
    </row>
    <row r="10" spans="1:32" x14ac:dyDescent="0.25">
      <c r="C10" s="136" t="s">
        <v>285</v>
      </c>
      <c r="D10" s="136"/>
      <c r="E10" s="136"/>
      <c r="F10" s="136"/>
      <c r="G10" s="136"/>
      <c r="H10" s="136"/>
      <c r="I10" s="658" t="str">
        <f>'03. Formularz Wniosku '!E55&amp;'03. Formularz Wniosku '!F55&amp;'03. Formularz Wniosku '!G55&amp;'03. Formularz Wniosku '!H55&amp;'03. Formularz Wniosku '!I55&amp;'03. Formularz Wniosku '!J55&amp;'03. Formularz Wniosku '!K55&amp;'03. Formularz Wniosku '!L55&amp;'03. Formularz Wniosku '!M55&amp;'03. Formularz Wniosku '!N55</f>
        <v/>
      </c>
      <c r="J10" s="658"/>
      <c r="K10" s="658"/>
      <c r="L10" s="658"/>
      <c r="M10" s="658"/>
      <c r="N10" s="658"/>
      <c r="O10" s="658"/>
      <c r="P10" s="658"/>
      <c r="R10" s="172" t="s">
        <v>286</v>
      </c>
      <c r="S10" s="172"/>
      <c r="T10" s="172"/>
      <c r="U10" s="172"/>
      <c r="V10" s="172"/>
      <c r="W10" s="172"/>
      <c r="X10" s="658" t="str">
        <f>'03. Formularz Wniosku '!F57&amp;'03. Formularz Wniosku '!G57&amp;'03. Formularz Wniosku '!H57&amp;'03. Formularz Wniosku '!I57&amp;'03. Formularz Wniosku '!J57&amp;'03. Formularz Wniosku '!K57&amp;'03. Formularz Wniosku '!L57&amp;'03. Formularz Wniosku '!M57&amp;'03. Formularz Wniosku '!N57</f>
        <v/>
      </c>
      <c r="Y10" s="658"/>
      <c r="Z10" s="658"/>
      <c r="AA10" s="658"/>
      <c r="AB10" s="658"/>
      <c r="AC10" s="658"/>
      <c r="AD10" s="658"/>
      <c r="AE10" s="658"/>
    </row>
    <row r="11" spans="1:32" ht="5.25" customHeight="1" x14ac:dyDescent="0.25">
      <c r="A11" s="657"/>
      <c r="B11" s="657"/>
      <c r="C11" s="657"/>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row>
    <row r="12" spans="1:32" ht="11.25" customHeight="1" x14ac:dyDescent="0.25">
      <c r="B12" s="618" t="s">
        <v>329</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row>
    <row r="13" spans="1:32" ht="11.25" customHeight="1" x14ac:dyDescent="0.25">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row>
    <row r="14" spans="1:32" ht="11.25" customHeight="1" x14ac:dyDescent="0.25">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row>
    <row r="15" spans="1:32" x14ac:dyDescent="0.25">
      <c r="I15" s="659" t="str">
        <f>+I8</f>
        <v/>
      </c>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row>
    <row r="16" spans="1:32" x14ac:dyDescent="0.25">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2:32" ht="9" customHeight="1" x14ac:dyDescent="0.25">
      <c r="L17" s="237" t="s">
        <v>287</v>
      </c>
      <c r="M17" s="237"/>
      <c r="N17" s="237"/>
      <c r="O17" s="237"/>
      <c r="P17" s="237"/>
      <c r="Q17" s="237"/>
      <c r="R17" s="237"/>
      <c r="S17" s="237"/>
      <c r="T17" s="237"/>
      <c r="U17" s="237"/>
      <c r="V17" s="237"/>
      <c r="W17" s="237"/>
      <c r="X17" s="237"/>
      <c r="Y17" s="237"/>
      <c r="Z17" s="237"/>
      <c r="AA17" s="237"/>
      <c r="AB17" s="237"/>
      <c r="AC17" s="237"/>
    </row>
    <row r="18" spans="2:32" ht="3" customHeight="1" x14ac:dyDescent="0.25"/>
    <row r="19" spans="2:32" ht="15" customHeight="1" x14ac:dyDescent="0.25">
      <c r="B19" s="131" t="s">
        <v>288</v>
      </c>
      <c r="C19" s="131"/>
      <c r="D19" s="131"/>
      <c r="E19" s="131"/>
      <c r="F19" s="131"/>
      <c r="G19" s="131"/>
      <c r="H19" s="138"/>
      <c r="I19" s="128" t="s">
        <v>290</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row>
    <row r="20" spans="2:32" x14ac:dyDescent="0.25">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row>
    <row r="21" spans="2:32" ht="9" customHeight="1" x14ac:dyDescent="0.25">
      <c r="I21" s="35"/>
      <c r="J21" s="664" t="s">
        <v>289</v>
      </c>
      <c r="K21" s="664"/>
      <c r="L21" s="664"/>
      <c r="M21" s="664"/>
      <c r="N21" s="664"/>
      <c r="O21" s="664"/>
      <c r="P21" s="664"/>
      <c r="Q21" s="664"/>
      <c r="R21" s="664"/>
      <c r="S21" s="664"/>
      <c r="T21" s="664"/>
      <c r="U21" s="664"/>
      <c r="V21" s="664"/>
      <c r="W21" s="664"/>
      <c r="X21" s="664"/>
      <c r="Y21" s="664"/>
      <c r="Z21" s="664"/>
      <c r="AA21" s="664"/>
      <c r="AB21" s="664"/>
      <c r="AC21" s="664"/>
      <c r="AD21" s="664"/>
      <c r="AE21" s="664"/>
      <c r="AF21" s="664"/>
    </row>
    <row r="22" spans="2:32" ht="3.75" customHeight="1" x14ac:dyDescent="0.25"/>
    <row r="23" spans="2:32" ht="11.25" customHeight="1" x14ac:dyDescent="0.25">
      <c r="B23" s="618" t="s">
        <v>330</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row>
    <row r="24" spans="2:32" ht="11.25" customHeight="1" x14ac:dyDescent="0.25">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row>
    <row r="25" spans="2:32" ht="11.25" customHeight="1" x14ac:dyDescent="0.25">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row>
    <row r="26" spans="2:32" ht="3" customHeight="1" x14ac:dyDescent="0.25"/>
    <row r="27" spans="2:32" ht="12.75" customHeight="1" x14ac:dyDescent="0.25">
      <c r="B27" s="656" t="s">
        <v>331</v>
      </c>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row>
    <row r="28" spans="2:32" ht="12.75" customHeight="1" x14ac:dyDescent="0.2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row>
    <row r="29" spans="2:32" ht="3.75" customHeight="1" x14ac:dyDescent="0.25"/>
    <row r="30" spans="2:32" x14ac:dyDescent="0.25">
      <c r="P30" s="272"/>
      <c r="Q30" s="272"/>
      <c r="R30" s="272"/>
      <c r="S30" s="272"/>
      <c r="T30" s="272"/>
      <c r="U30" s="272"/>
      <c r="V30" s="272"/>
      <c r="W30" s="272"/>
      <c r="X30" s="474"/>
      <c r="Y30" s="474"/>
      <c r="Z30" s="474"/>
      <c r="AA30" s="474"/>
      <c r="AB30" s="474"/>
      <c r="AC30" s="474"/>
      <c r="AD30" s="474"/>
      <c r="AE30" s="474"/>
      <c r="AF30" s="474"/>
    </row>
    <row r="31" spans="2:32" x14ac:dyDescent="0.25">
      <c r="P31" s="272"/>
      <c r="Q31" s="272"/>
      <c r="R31" s="272"/>
      <c r="S31" s="272"/>
      <c r="T31" s="272"/>
      <c r="U31" s="272"/>
      <c r="V31" s="272"/>
      <c r="W31" s="272"/>
      <c r="X31" s="474"/>
      <c r="Y31" s="474"/>
      <c r="Z31" s="474"/>
      <c r="AA31" s="474"/>
      <c r="AB31" s="474"/>
      <c r="AC31" s="474"/>
      <c r="AD31" s="474"/>
      <c r="AE31" s="474"/>
      <c r="AF31" s="474"/>
    </row>
    <row r="32" spans="2:32" ht="8.25" customHeight="1" x14ac:dyDescent="0.25">
      <c r="P32" s="237" t="s">
        <v>291</v>
      </c>
      <c r="Q32" s="237"/>
      <c r="R32" s="237"/>
      <c r="S32" s="237"/>
      <c r="T32" s="237"/>
      <c r="U32" s="237"/>
      <c r="V32" s="237"/>
      <c r="W32" s="237"/>
      <c r="X32" s="237" t="s">
        <v>292</v>
      </c>
      <c r="Y32" s="237"/>
      <c r="Z32" s="237"/>
      <c r="AA32" s="237"/>
      <c r="AB32" s="237"/>
      <c r="AC32" s="237"/>
      <c r="AD32" s="237"/>
      <c r="AE32" s="237"/>
      <c r="AF32" s="237"/>
    </row>
    <row r="33" spans="1:32" ht="3.75" customHeight="1" x14ac:dyDescent="0.25"/>
    <row r="34" spans="1:32" ht="13.5" customHeight="1" x14ac:dyDescent="0.25">
      <c r="B34" s="245" t="s">
        <v>332</v>
      </c>
      <c r="C34" s="245"/>
      <c r="D34" s="245"/>
      <c r="E34" s="245"/>
      <c r="F34" s="245"/>
      <c r="G34" s="245"/>
      <c r="H34" s="245"/>
      <c r="I34" s="245"/>
      <c r="J34" s="245"/>
      <c r="K34" s="245"/>
      <c r="L34" s="245"/>
      <c r="M34" s="245"/>
      <c r="N34" s="245"/>
      <c r="O34" s="245"/>
      <c r="P34" s="245"/>
      <c r="Q34" s="245"/>
      <c r="R34" s="245"/>
      <c r="S34" s="245"/>
      <c r="T34" s="245"/>
      <c r="U34" s="245"/>
    </row>
    <row r="35" spans="1:32" ht="13.5" customHeight="1" x14ac:dyDescent="0.25">
      <c r="B35" s="245" t="s">
        <v>333</v>
      </c>
      <c r="C35" s="245"/>
      <c r="D35" s="245"/>
      <c r="E35" s="245"/>
      <c r="F35" s="245"/>
      <c r="G35" s="245"/>
      <c r="H35" s="245"/>
      <c r="I35" s="245"/>
      <c r="J35" s="245"/>
      <c r="K35" s="245"/>
      <c r="L35" s="245"/>
      <c r="M35" s="245"/>
      <c r="N35" s="245"/>
      <c r="O35" s="245"/>
      <c r="P35" s="245"/>
      <c r="Q35" s="245"/>
      <c r="R35" s="245"/>
      <c r="S35" s="245"/>
      <c r="T35" s="245"/>
      <c r="U35" s="245"/>
    </row>
    <row r="36" spans="1:32" ht="3.75" customHeight="1" thickBot="1" x14ac:dyDescent="0.3"/>
    <row r="37" spans="1:32" ht="13.5" customHeight="1" x14ac:dyDescent="0.25">
      <c r="A37" s="628" t="s">
        <v>177</v>
      </c>
      <c r="B37" s="490" t="s">
        <v>334</v>
      </c>
      <c r="C37" s="490"/>
      <c r="D37" s="490"/>
      <c r="E37" s="490"/>
      <c r="F37" s="490"/>
      <c r="G37" s="490"/>
      <c r="H37" s="490"/>
      <c r="I37" s="490"/>
      <c r="J37" s="636" t="s">
        <v>297</v>
      </c>
      <c r="K37" s="636"/>
      <c r="L37" s="636"/>
      <c r="M37" s="636"/>
      <c r="N37" s="636"/>
      <c r="O37" s="636"/>
      <c r="P37" s="636"/>
      <c r="Q37" s="636"/>
      <c r="R37" s="636" t="s">
        <v>294</v>
      </c>
      <c r="S37" s="636"/>
      <c r="T37" s="636"/>
      <c r="U37" s="636"/>
      <c r="V37" s="636"/>
      <c r="W37" s="636" t="s">
        <v>295</v>
      </c>
      <c r="X37" s="636"/>
      <c r="Y37" s="636"/>
      <c r="Z37" s="636"/>
      <c r="AA37" s="636"/>
      <c r="AB37" s="636" t="s">
        <v>296</v>
      </c>
      <c r="AC37" s="636"/>
      <c r="AD37" s="636"/>
      <c r="AE37" s="636"/>
      <c r="AF37" s="637"/>
    </row>
    <row r="38" spans="1:32" ht="13.5" customHeight="1" x14ac:dyDescent="0.25">
      <c r="A38" s="629"/>
      <c r="B38" s="441"/>
      <c r="C38" s="441"/>
      <c r="D38" s="441"/>
      <c r="E38" s="441"/>
      <c r="F38" s="441"/>
      <c r="G38" s="441"/>
      <c r="H38" s="441"/>
      <c r="I38" s="441"/>
      <c r="J38" s="137"/>
      <c r="K38" s="137"/>
      <c r="L38" s="137"/>
      <c r="M38" s="137"/>
      <c r="N38" s="137"/>
      <c r="O38" s="137"/>
      <c r="P38" s="137"/>
      <c r="Q38" s="137"/>
      <c r="R38" s="137"/>
      <c r="S38" s="137"/>
      <c r="T38" s="137"/>
      <c r="U38" s="137"/>
      <c r="V38" s="137"/>
      <c r="W38" s="137"/>
      <c r="X38" s="137"/>
      <c r="Y38" s="137"/>
      <c r="Z38" s="137"/>
      <c r="AA38" s="137"/>
      <c r="AB38" s="137"/>
      <c r="AC38" s="137"/>
      <c r="AD38" s="137"/>
      <c r="AE38" s="137"/>
      <c r="AF38" s="557"/>
    </row>
    <row r="39" spans="1:32" ht="13.5" customHeight="1" thickBot="1" x14ac:dyDescent="0.3">
      <c r="A39" s="630"/>
      <c r="B39" s="493"/>
      <c r="C39" s="493"/>
      <c r="D39" s="493"/>
      <c r="E39" s="493"/>
      <c r="F39" s="493"/>
      <c r="G39" s="493"/>
      <c r="H39" s="493"/>
      <c r="I39" s="493"/>
      <c r="J39" s="517"/>
      <c r="K39" s="517"/>
      <c r="L39" s="517"/>
      <c r="M39" s="517"/>
      <c r="N39" s="517"/>
      <c r="O39" s="517"/>
      <c r="P39" s="517"/>
      <c r="Q39" s="517"/>
      <c r="R39" s="517"/>
      <c r="S39" s="517"/>
      <c r="T39" s="517"/>
      <c r="U39" s="517"/>
      <c r="V39" s="517"/>
      <c r="W39" s="517"/>
      <c r="X39" s="517"/>
      <c r="Y39" s="517"/>
      <c r="Z39" s="517"/>
      <c r="AA39" s="517"/>
      <c r="AB39" s="517"/>
      <c r="AC39" s="517"/>
      <c r="AD39" s="517"/>
      <c r="AE39" s="517"/>
      <c r="AF39" s="638"/>
    </row>
    <row r="40" spans="1:32" x14ac:dyDescent="0.25">
      <c r="A40" s="628" t="s">
        <v>178</v>
      </c>
      <c r="B40" s="490" t="s">
        <v>335</v>
      </c>
      <c r="C40" s="490"/>
      <c r="D40" s="490"/>
      <c r="E40" s="490"/>
      <c r="F40" s="490"/>
      <c r="G40" s="490"/>
      <c r="H40" s="490"/>
      <c r="I40" s="490"/>
      <c r="J40" s="653" t="s">
        <v>302</v>
      </c>
      <c r="K40" s="654"/>
      <c r="L40" s="654"/>
      <c r="M40" s="654"/>
      <c r="N40" s="654"/>
      <c r="O40" s="654"/>
      <c r="P40" s="654"/>
      <c r="Q40" s="654"/>
      <c r="R40" s="649" t="s">
        <v>299</v>
      </c>
      <c r="S40" s="636"/>
      <c r="T40" s="636"/>
      <c r="U40" s="636"/>
      <c r="V40" s="636"/>
      <c r="W40" s="649" t="s">
        <v>300</v>
      </c>
      <c r="X40" s="636"/>
      <c r="Y40" s="636"/>
      <c r="Z40" s="636"/>
      <c r="AA40" s="636"/>
      <c r="AB40" s="649" t="s">
        <v>301</v>
      </c>
      <c r="AC40" s="636"/>
      <c r="AD40" s="636"/>
      <c r="AE40" s="636"/>
      <c r="AF40" s="637"/>
    </row>
    <row r="41" spans="1:32" x14ac:dyDescent="0.25">
      <c r="A41" s="629"/>
      <c r="B41" s="441"/>
      <c r="C41" s="441"/>
      <c r="D41" s="441"/>
      <c r="E41" s="441"/>
      <c r="F41" s="441"/>
      <c r="G41" s="441"/>
      <c r="H41" s="441"/>
      <c r="I41" s="441"/>
      <c r="J41" s="249"/>
      <c r="K41" s="249"/>
      <c r="L41" s="249"/>
      <c r="M41" s="249"/>
      <c r="N41" s="249"/>
      <c r="O41" s="249"/>
      <c r="P41" s="249"/>
      <c r="Q41" s="249"/>
      <c r="R41" s="137"/>
      <c r="S41" s="137"/>
      <c r="T41" s="137"/>
      <c r="U41" s="137"/>
      <c r="V41" s="137"/>
      <c r="W41" s="137"/>
      <c r="X41" s="137"/>
      <c r="Y41" s="137"/>
      <c r="Z41" s="137"/>
      <c r="AA41" s="137"/>
      <c r="AB41" s="137"/>
      <c r="AC41" s="137"/>
      <c r="AD41" s="137"/>
      <c r="AE41" s="137"/>
      <c r="AF41" s="557"/>
    </row>
    <row r="42" spans="1:32" ht="15.75" thickBot="1" x14ac:dyDescent="0.3">
      <c r="A42" s="630"/>
      <c r="B42" s="493"/>
      <c r="C42" s="493"/>
      <c r="D42" s="493"/>
      <c r="E42" s="493"/>
      <c r="F42" s="493"/>
      <c r="G42" s="493"/>
      <c r="H42" s="493"/>
      <c r="I42" s="493"/>
      <c r="J42" s="655"/>
      <c r="K42" s="655"/>
      <c r="L42" s="655"/>
      <c r="M42" s="655"/>
      <c r="N42" s="655"/>
      <c r="O42" s="655"/>
      <c r="P42" s="655"/>
      <c r="Q42" s="655"/>
      <c r="R42" s="517"/>
      <c r="S42" s="517"/>
      <c r="T42" s="517"/>
      <c r="U42" s="517"/>
      <c r="V42" s="517"/>
      <c r="W42" s="517"/>
      <c r="X42" s="517"/>
      <c r="Y42" s="517"/>
      <c r="Z42" s="517"/>
      <c r="AA42" s="517"/>
      <c r="AB42" s="517"/>
      <c r="AC42" s="517"/>
      <c r="AD42" s="517"/>
      <c r="AE42" s="517"/>
      <c r="AF42" s="638"/>
    </row>
    <row r="43" spans="1:32" ht="15" customHeight="1" x14ac:dyDescent="0.25">
      <c r="A43" s="628" t="s">
        <v>179</v>
      </c>
      <c r="B43" s="490" t="s">
        <v>336</v>
      </c>
      <c r="C43" s="490"/>
      <c r="D43" s="490"/>
      <c r="E43" s="490"/>
      <c r="F43" s="490"/>
      <c r="G43" s="490"/>
      <c r="H43" s="490"/>
      <c r="I43" s="490"/>
      <c r="J43" s="646" t="s">
        <v>298</v>
      </c>
      <c r="K43" s="647"/>
      <c r="L43" s="647"/>
      <c r="M43" s="647"/>
      <c r="N43" s="647"/>
      <c r="O43" s="647"/>
      <c r="P43" s="647"/>
      <c r="Q43" s="647"/>
      <c r="R43" s="649" t="s">
        <v>305</v>
      </c>
      <c r="S43" s="647"/>
      <c r="T43" s="647"/>
      <c r="U43" s="647"/>
      <c r="V43" s="647"/>
      <c r="W43" s="646" t="s">
        <v>303</v>
      </c>
      <c r="X43" s="647"/>
      <c r="Y43" s="647"/>
      <c r="Z43" s="647"/>
      <c r="AA43" s="647"/>
      <c r="AB43" s="646" t="s">
        <v>304</v>
      </c>
      <c r="AC43" s="647"/>
      <c r="AD43" s="647"/>
      <c r="AE43" s="647"/>
      <c r="AF43" s="650"/>
    </row>
    <row r="44" spans="1:32" x14ac:dyDescent="0.25">
      <c r="A44" s="629"/>
      <c r="B44" s="441"/>
      <c r="C44" s="441"/>
      <c r="D44" s="441"/>
      <c r="E44" s="441"/>
      <c r="F44" s="441"/>
      <c r="G44" s="441"/>
      <c r="H44" s="441"/>
      <c r="I44" s="44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651"/>
    </row>
    <row r="45" spans="1:32" x14ac:dyDescent="0.25">
      <c r="A45" s="629"/>
      <c r="B45" s="441"/>
      <c r="C45" s="441"/>
      <c r="D45" s="441"/>
      <c r="E45" s="441"/>
      <c r="F45" s="441"/>
      <c r="G45" s="441"/>
      <c r="H45" s="441"/>
      <c r="I45" s="44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651"/>
    </row>
    <row r="46" spans="1:32" x14ac:dyDescent="0.25">
      <c r="A46" s="629"/>
      <c r="B46" s="441"/>
      <c r="C46" s="441"/>
      <c r="D46" s="441"/>
      <c r="E46" s="441"/>
      <c r="F46" s="441"/>
      <c r="G46" s="441"/>
      <c r="H46" s="441"/>
      <c r="I46" s="44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651"/>
    </row>
    <row r="47" spans="1:32" ht="15.75" thickBot="1" x14ac:dyDescent="0.3">
      <c r="A47" s="630"/>
      <c r="B47" s="493"/>
      <c r="C47" s="493"/>
      <c r="D47" s="493"/>
      <c r="E47" s="493"/>
      <c r="F47" s="493"/>
      <c r="G47" s="493"/>
      <c r="H47" s="493"/>
      <c r="I47" s="493"/>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52"/>
    </row>
    <row r="48" spans="1:32" ht="12.75" customHeight="1" x14ac:dyDescent="0.25">
      <c r="A48" s="628" t="s">
        <v>76</v>
      </c>
      <c r="B48" s="642" t="s">
        <v>337</v>
      </c>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3"/>
    </row>
    <row r="49" spans="1:32" ht="12.75" customHeight="1" thickBot="1" x14ac:dyDescent="0.3">
      <c r="A49" s="630"/>
      <c r="B49" s="644"/>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5"/>
    </row>
    <row r="50" spans="1:32" ht="3.75" customHeight="1" x14ac:dyDescent="0.25">
      <c r="A50" s="628" t="s">
        <v>202</v>
      </c>
      <c r="B50" s="633" t="s">
        <v>306</v>
      </c>
      <c r="C50" s="633"/>
      <c r="D50" s="633"/>
      <c r="E50" s="633" t="s">
        <v>338</v>
      </c>
      <c r="F50" s="633"/>
      <c r="G50" s="633"/>
      <c r="H50" s="633"/>
      <c r="I50" s="633"/>
      <c r="J50" s="633"/>
      <c r="K50" s="633"/>
      <c r="L50" s="633"/>
      <c r="M50" s="633" t="s">
        <v>339</v>
      </c>
      <c r="N50" s="633"/>
      <c r="O50" s="633"/>
      <c r="P50" s="633"/>
      <c r="Q50" s="633"/>
      <c r="R50" s="633"/>
      <c r="S50" s="633"/>
      <c r="T50" s="633"/>
      <c r="U50" s="633"/>
      <c r="V50" s="633"/>
      <c r="W50" s="633"/>
      <c r="X50" s="633"/>
      <c r="Y50" s="633"/>
      <c r="Z50" s="633"/>
      <c r="AA50" s="633"/>
      <c r="AB50" s="633" t="s">
        <v>307</v>
      </c>
      <c r="AC50" s="633"/>
      <c r="AD50" s="633"/>
      <c r="AE50" s="633"/>
      <c r="AF50" s="639"/>
    </row>
    <row r="51" spans="1:32" ht="4.5" customHeight="1" x14ac:dyDescent="0.25">
      <c r="A51" s="629"/>
      <c r="B51" s="634"/>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40"/>
    </row>
    <row r="52" spans="1:32" ht="9" customHeight="1" x14ac:dyDescent="0.25">
      <c r="A52" s="629"/>
      <c r="B52" s="634"/>
      <c r="C52" s="634"/>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40"/>
    </row>
    <row r="53" spans="1:32" ht="6.75" customHeight="1" x14ac:dyDescent="0.25">
      <c r="A53" s="629"/>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40"/>
    </row>
    <row r="54" spans="1:32" ht="12.75" customHeight="1" x14ac:dyDescent="0.25">
      <c r="A54" s="629"/>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40"/>
    </row>
    <row r="55" spans="1:32" x14ac:dyDescent="0.25">
      <c r="A55" s="629"/>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40"/>
    </row>
    <row r="56" spans="1:32" x14ac:dyDescent="0.25">
      <c r="A56" s="629"/>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40"/>
    </row>
    <row r="57" spans="1:32" x14ac:dyDescent="0.25">
      <c r="A57" s="629"/>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40"/>
    </row>
    <row r="58" spans="1:32" x14ac:dyDescent="0.25">
      <c r="A58" s="629"/>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40"/>
    </row>
    <row r="59" spans="1:32" ht="15.75" thickBot="1" x14ac:dyDescent="0.3">
      <c r="A59" s="630"/>
      <c r="B59" s="635"/>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41"/>
    </row>
    <row r="60" spans="1:32" ht="15.75" thickBot="1" x14ac:dyDescent="0.3">
      <c r="A60" s="46" t="s">
        <v>308</v>
      </c>
      <c r="B60" s="473" t="s">
        <v>340</v>
      </c>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83"/>
    </row>
    <row r="61" spans="1:32" ht="15" customHeight="1" x14ac:dyDescent="0.25">
      <c r="A61" s="628" t="s">
        <v>309</v>
      </c>
      <c r="B61" s="490" t="s">
        <v>341</v>
      </c>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607"/>
    </row>
    <row r="62" spans="1:32" x14ac:dyDescent="0.25">
      <c r="A62" s="629"/>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610"/>
    </row>
    <row r="63" spans="1:32" ht="15.75" thickBot="1" x14ac:dyDescent="0.3">
      <c r="A63" s="630"/>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608"/>
    </row>
    <row r="64" spans="1:32" ht="15" customHeight="1" x14ac:dyDescent="0.25">
      <c r="A64" s="625" t="s">
        <v>310</v>
      </c>
      <c r="B64" s="490" t="s">
        <v>342</v>
      </c>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607"/>
    </row>
    <row r="65" spans="1:32" x14ac:dyDescent="0.25">
      <c r="A65" s="626"/>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610"/>
    </row>
    <row r="66" spans="1:32" ht="15.75" thickBot="1" x14ac:dyDescent="0.3">
      <c r="A66" s="627"/>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608"/>
    </row>
    <row r="67" spans="1:32" x14ac:dyDescent="0.25">
      <c r="A67" s="625" t="s">
        <v>311</v>
      </c>
      <c r="B67" s="490" t="s">
        <v>343</v>
      </c>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607"/>
    </row>
    <row r="68" spans="1:32" ht="15.75" thickBot="1" x14ac:dyDescent="0.3">
      <c r="A68" s="627"/>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608"/>
    </row>
    <row r="69" spans="1:32" x14ac:dyDescent="0.25">
      <c r="A69" s="625" t="s">
        <v>345</v>
      </c>
      <c r="B69" s="490" t="s">
        <v>344</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607"/>
    </row>
    <row r="70" spans="1:32" x14ac:dyDescent="0.25">
      <c r="A70" s="626"/>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610"/>
    </row>
    <row r="71" spans="1:32" ht="15.75" thickBot="1" x14ac:dyDescent="0.3">
      <c r="A71" s="627"/>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608"/>
    </row>
    <row r="72" spans="1:32" ht="15.75" thickBot="1" x14ac:dyDescent="0.3">
      <c r="A72" s="47" t="s">
        <v>347</v>
      </c>
      <c r="B72" s="631" t="s">
        <v>346</v>
      </c>
      <c r="C72" s="631"/>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2"/>
    </row>
    <row r="74" spans="1:32" x14ac:dyDescent="0.25">
      <c r="F74" s="660" t="s">
        <v>423</v>
      </c>
      <c r="G74" s="660"/>
      <c r="H74" s="660"/>
      <c r="I74" s="660"/>
      <c r="J74" s="660"/>
      <c r="K74" s="660"/>
      <c r="L74" s="660"/>
      <c r="M74" s="660"/>
      <c r="N74" s="660"/>
      <c r="O74" s="660"/>
      <c r="P74" s="660"/>
      <c r="Q74" s="660"/>
      <c r="R74" s="660"/>
      <c r="S74" s="660"/>
      <c r="T74" s="660"/>
      <c r="U74" s="660"/>
      <c r="V74" s="660"/>
      <c r="W74" s="660"/>
      <c r="X74" s="660"/>
      <c r="Y74" s="660"/>
      <c r="Z74" s="660"/>
    </row>
    <row r="75" spans="1:32" ht="5.25" customHeight="1" x14ac:dyDescent="0.25"/>
    <row r="76" spans="1:32" ht="15.75" x14ac:dyDescent="0.25">
      <c r="A76" s="58" t="s">
        <v>176</v>
      </c>
      <c r="B76" s="661" t="s">
        <v>419</v>
      </c>
      <c r="C76" s="661"/>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row>
    <row r="77" spans="1:32" x14ac:dyDescent="0.25">
      <c r="A77" s="281" t="s">
        <v>182</v>
      </c>
      <c r="B77" s="259" t="s">
        <v>420</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row>
    <row r="78" spans="1:32" x14ac:dyDescent="0.25">
      <c r="A78" s="281"/>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row>
    <row r="79" spans="1:32" x14ac:dyDescent="0.25">
      <c r="A79" s="281" t="s">
        <v>183</v>
      </c>
      <c r="B79" s="259" t="s">
        <v>421</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row>
    <row r="80" spans="1:32" x14ac:dyDescent="0.25">
      <c r="A80" s="281"/>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x14ac:dyDescent="0.25">
      <c r="A81" s="281"/>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x14ac:dyDescent="0.25">
      <c r="A82" s="281" t="s">
        <v>190</v>
      </c>
      <c r="B82" s="259" t="s">
        <v>422</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x14ac:dyDescent="0.25">
      <c r="A83" s="281"/>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x14ac:dyDescent="0.25">
      <c r="A84" s="281"/>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sheetData>
  <sheetProtection algorithmName="SHA-512" hashValue="gFX+Gj+TztS76/YGLf5MdSV9xM8aWISyKcwU6UP5AZMRJ8pyMqjDRJ1beV/ta/YkEBIpnRAZRvzn1jHfNPI0eg==" saltValue="knI9tFKztuBvW26rfrmkMQ==" spinCount="100000" sheet="1" objects="1" scenarios="1"/>
  <mergeCells count="68">
    <mergeCell ref="E1:AF1"/>
    <mergeCell ref="B82:AF84"/>
    <mergeCell ref="A82:A84"/>
    <mergeCell ref="F74:Z74"/>
    <mergeCell ref="B77:AF78"/>
    <mergeCell ref="B76:AF76"/>
    <mergeCell ref="B79:AF81"/>
    <mergeCell ref="A77:A78"/>
    <mergeCell ref="A79:A81"/>
    <mergeCell ref="B3:AE3"/>
    <mergeCell ref="B5:AE5"/>
    <mergeCell ref="B7:Q7"/>
    <mergeCell ref="C8:H8"/>
    <mergeCell ref="I8:AF9"/>
    <mergeCell ref="J21:AF21"/>
    <mergeCell ref="C10:H10"/>
    <mergeCell ref="R10:W10"/>
    <mergeCell ref="I10:P10"/>
    <mergeCell ref="X10:AE10"/>
    <mergeCell ref="B12:AF14"/>
    <mergeCell ref="I15:AF16"/>
    <mergeCell ref="L17:AC17"/>
    <mergeCell ref="B19:H19"/>
    <mergeCell ref="I19:AF20"/>
    <mergeCell ref="A11:AF11"/>
    <mergeCell ref="B23:AF25"/>
    <mergeCell ref="B27:AF28"/>
    <mergeCell ref="P30:W31"/>
    <mergeCell ref="P32:W32"/>
    <mergeCell ref="X30:AF31"/>
    <mergeCell ref="X32:AF32"/>
    <mergeCell ref="A37:A39"/>
    <mergeCell ref="A40:A42"/>
    <mergeCell ref="A43:A47"/>
    <mergeCell ref="B48:AF49"/>
    <mergeCell ref="A48:A49"/>
    <mergeCell ref="B43:I47"/>
    <mergeCell ref="J43:Q47"/>
    <mergeCell ref="R43:V47"/>
    <mergeCell ref="W43:AA47"/>
    <mergeCell ref="AB43:AF47"/>
    <mergeCell ref="B37:I39"/>
    <mergeCell ref="B40:I42"/>
    <mergeCell ref="J40:Q42"/>
    <mergeCell ref="R40:V42"/>
    <mergeCell ref="W40:AA42"/>
    <mergeCell ref="AB40:AF42"/>
    <mergeCell ref="B72:AF72"/>
    <mergeCell ref="B50:D59"/>
    <mergeCell ref="B34:U34"/>
    <mergeCell ref="B35:U35"/>
    <mergeCell ref="B67:AF68"/>
    <mergeCell ref="B60:AF60"/>
    <mergeCell ref="B61:AF63"/>
    <mergeCell ref="B64:AF66"/>
    <mergeCell ref="J37:Q39"/>
    <mergeCell ref="R37:V39"/>
    <mergeCell ref="W37:AA39"/>
    <mergeCell ref="AB37:AF39"/>
    <mergeCell ref="AB50:AF59"/>
    <mergeCell ref="E50:L59"/>
    <mergeCell ref="M50:AA59"/>
    <mergeCell ref="B69:AF71"/>
    <mergeCell ref="A69:A71"/>
    <mergeCell ref="A67:A68"/>
    <mergeCell ref="A61:A63"/>
    <mergeCell ref="A64:A66"/>
    <mergeCell ref="A50:A59"/>
  </mergeCells>
  <hyperlinks>
    <hyperlink ref="J40" r:id="rId1" xr:uid="{00000000-0004-0000-0600-000000000000}"/>
    <hyperlink ref="R40" r:id="rId2" xr:uid="{00000000-0004-0000-0600-000001000000}"/>
    <hyperlink ref="W40" r:id="rId3" xr:uid="{00000000-0004-0000-0600-000002000000}"/>
    <hyperlink ref="AB40" r:id="rId4" xr:uid="{00000000-0004-0000-0600-000003000000}"/>
    <hyperlink ref="J43" r:id="rId5" xr:uid="{00000000-0004-0000-0600-000004000000}"/>
    <hyperlink ref="R43" r:id="rId6" xr:uid="{00000000-0004-0000-0600-000005000000}"/>
    <hyperlink ref="W43" r:id="rId7" xr:uid="{00000000-0004-0000-0600-000006000000}"/>
    <hyperlink ref="AB43" r:id="rId8" xr:uid="{00000000-0004-0000-0600-000007000000}"/>
  </hyperlinks>
  <pageMargins left="0.70866141732283472" right="0.70866141732283472" top="1.5" bottom="0.98425196850393704" header="0.19685039370078741" footer="0.19685039370078741"/>
  <pageSetup paperSize="9" orientation="portrait" r:id="rId9"/>
  <headerFooter>
    <oddHeader>&amp;L&amp;"-,Pogrubiony"&amp;10&amp;U
Formularz F7.1-S+; Upoważnienie do wsytapienia do BIG InfoMonitor dla Pożyczkopbiorcy przedsiębiorcy; wyd. 1 z dn. 01.03.2023&amp;C&amp;G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3"/>
  <sheetViews>
    <sheetView view="pageLayout" topLeftCell="A92" zoomScale="175" zoomScaleNormal="100" zoomScalePageLayoutView="175" workbookViewId="0">
      <selection activeCell="P33" sqref="P33:W34"/>
    </sheetView>
  </sheetViews>
  <sheetFormatPr defaultColWidth="2.7109375" defaultRowHeight="15" x14ac:dyDescent="0.25"/>
  <sheetData>
    <row r="1" spans="1:32" x14ac:dyDescent="0.25">
      <c r="E1" s="235" t="s">
        <v>601</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5.25" customHeight="1" x14ac:dyDescent="0.25"/>
    <row r="3" spans="1:32" x14ac:dyDescent="0.25">
      <c r="B3" s="662" t="s">
        <v>325</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32" ht="5.25" customHeight="1" x14ac:dyDescent="0.25"/>
    <row r="5" spans="1:32" x14ac:dyDescent="0.25">
      <c r="A5" s="45">
        <f>1+'07. BIG wnioskodawca firma'!A5</f>
        <v>2</v>
      </c>
      <c r="B5" s="151" t="s">
        <v>312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2" ht="3.75" customHeight="1" x14ac:dyDescent="0.25"/>
    <row r="7" spans="1:32" x14ac:dyDescent="0.25">
      <c r="B7" s="131" t="s">
        <v>313</v>
      </c>
      <c r="C7" s="669"/>
      <c r="D7" s="669"/>
      <c r="E7" s="669"/>
      <c r="F7" s="669"/>
      <c r="G7" s="669"/>
      <c r="H7" s="669"/>
      <c r="I7" s="669"/>
      <c r="J7" s="669"/>
      <c r="K7" s="669"/>
      <c r="L7" s="669"/>
    </row>
    <row r="8" spans="1:32" x14ac:dyDescent="0.25">
      <c r="B8" s="22"/>
      <c r="C8" s="131" t="s">
        <v>314</v>
      </c>
      <c r="D8" s="131"/>
      <c r="E8" s="131"/>
      <c r="F8" s="131"/>
      <c r="G8" s="131"/>
      <c r="H8" s="131"/>
      <c r="I8" s="566" t="str">
        <f>'09. Kwestionariusz osobisty wn'!K9&amp;" "&amp;'09. Kwestionariusz osobisty wn'!K10</f>
        <v xml:space="preserve"> </v>
      </c>
      <c r="J8" s="566"/>
      <c r="K8" s="566"/>
      <c r="L8" s="566"/>
      <c r="M8" s="566"/>
      <c r="N8" s="566"/>
      <c r="O8" s="566"/>
      <c r="P8" s="566"/>
      <c r="Q8" s="566"/>
      <c r="R8" s="566"/>
      <c r="S8" s="566"/>
      <c r="T8" s="566"/>
      <c r="U8" s="566"/>
      <c r="V8" s="566"/>
      <c r="W8" s="566"/>
      <c r="X8" s="566"/>
      <c r="Y8" s="566"/>
      <c r="Z8" s="566"/>
      <c r="AA8" s="566"/>
      <c r="AB8" s="566"/>
      <c r="AC8" s="566"/>
      <c r="AD8" s="566"/>
      <c r="AE8" s="566"/>
      <c r="AF8" s="566"/>
    </row>
    <row r="9" spans="1:32" x14ac:dyDescent="0.25">
      <c r="B9" s="22"/>
      <c r="C9" s="131" t="s">
        <v>316</v>
      </c>
      <c r="D9" s="131"/>
      <c r="E9" s="131"/>
      <c r="F9" s="131"/>
      <c r="G9" s="131"/>
      <c r="H9" s="131"/>
      <c r="I9" s="566" t="str">
        <f>IF('09. Kwestionariusz osobisty wn'!K14="","",+'09. Kwestionariusz osobisty wn'!K14)</f>
        <v/>
      </c>
      <c r="J9" s="566"/>
      <c r="K9" s="566"/>
      <c r="L9" s="566"/>
      <c r="M9" s="566"/>
      <c r="N9" s="566"/>
      <c r="O9" s="566"/>
      <c r="P9" s="566"/>
      <c r="Q9" s="566"/>
      <c r="R9" s="566"/>
      <c r="S9" s="566"/>
      <c r="T9" s="566"/>
      <c r="U9" s="566"/>
      <c r="V9" s="566"/>
      <c r="W9" s="566"/>
      <c r="X9" s="566"/>
      <c r="Y9" s="566"/>
      <c r="Z9" s="566"/>
      <c r="AA9" s="566"/>
      <c r="AB9" s="566"/>
      <c r="AC9" s="566"/>
      <c r="AD9" s="566"/>
      <c r="AE9" s="566"/>
      <c r="AF9" s="566"/>
    </row>
    <row r="10" spans="1:32" x14ac:dyDescent="0.25">
      <c r="C10" s="131" t="s">
        <v>319</v>
      </c>
      <c r="D10" s="131"/>
      <c r="E10" s="131"/>
      <c r="F10" s="131"/>
      <c r="G10" s="131"/>
      <c r="H10" s="131"/>
      <c r="I10" s="131"/>
      <c r="J10" s="131"/>
      <c r="K10" s="131"/>
      <c r="L10" s="131"/>
      <c r="M10" s="131" t="str">
        <f>IF('09. Kwestionariusz osobisty wn'!K12="","",'09. Kwestionariusz osobisty wn'!K12)</f>
        <v/>
      </c>
      <c r="N10" s="131"/>
      <c r="O10" s="131"/>
      <c r="P10" s="131"/>
      <c r="Q10" s="131"/>
      <c r="R10" s="131"/>
      <c r="S10" s="131"/>
      <c r="T10" s="136" t="s">
        <v>317</v>
      </c>
      <c r="U10" s="136"/>
      <c r="V10" s="136"/>
      <c r="W10" s="136"/>
      <c r="X10" s="136"/>
      <c r="Y10" s="169" t="str">
        <f>+'09. Kwestionariusz osobisty wn'!K15&amp;'09. Kwestionariusz osobisty wn'!L15&amp;'09. Kwestionariusz osobisty wn'!M15&amp;'09. Kwestionariusz osobisty wn'!N15&amp;'09. Kwestionariusz osobisty wn'!O15&amp;'09. Kwestionariusz osobisty wn'!P15&amp;'09. Kwestionariusz osobisty wn'!Q15&amp;'09. Kwestionariusz osobisty wn'!R15&amp;'09. Kwestionariusz osobisty wn'!S15&amp;'09. Kwestionariusz osobisty wn'!T15&amp;'09. Kwestionariusz osobisty wn'!U15</f>
        <v/>
      </c>
      <c r="Z10" s="169"/>
      <c r="AA10" s="169"/>
      <c r="AB10" s="169"/>
      <c r="AC10" s="169"/>
      <c r="AD10" s="169"/>
      <c r="AE10" s="169"/>
      <c r="AF10" s="169"/>
    </row>
    <row r="11" spans="1:32" ht="7.5" customHeight="1" x14ac:dyDescent="0.25">
      <c r="T11" s="664" t="s">
        <v>318</v>
      </c>
      <c r="U11" s="664"/>
      <c r="V11" s="664"/>
      <c r="W11" s="664"/>
      <c r="X11" s="664"/>
      <c r="Y11" s="664"/>
      <c r="Z11" s="664"/>
      <c r="AA11" s="664"/>
      <c r="AB11" s="664"/>
      <c r="AC11" s="664"/>
      <c r="AD11" s="664"/>
      <c r="AE11" s="664"/>
      <c r="AF11" s="664"/>
    </row>
    <row r="12" spans="1:32" ht="3.75" customHeight="1" x14ac:dyDescent="0.25"/>
    <row r="13" spans="1:32" ht="15" customHeight="1" x14ac:dyDescent="0.25">
      <c r="B13" s="277" t="s">
        <v>399</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row>
    <row r="14" spans="1:32" x14ac:dyDescent="0.25">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row>
    <row r="15" spans="1:32" x14ac:dyDescent="0.25">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row>
    <row r="16" spans="1:32" x14ac:dyDescent="0.25">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row>
    <row r="17" spans="2:32" ht="3.75" customHeight="1" x14ac:dyDescent="0.25"/>
    <row r="18" spans="2:32" x14ac:dyDescent="0.25">
      <c r="B18" s="2" t="s">
        <v>320</v>
      </c>
      <c r="C18" s="169" t="str">
        <f>+I8</f>
        <v xml:space="preserve"> </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row>
    <row r="19" spans="2:32" ht="6.75" customHeight="1" x14ac:dyDescent="0.25">
      <c r="C19" s="237" t="s">
        <v>321</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2:32" ht="4.5" customHeight="1" x14ac:dyDescent="0.25"/>
    <row r="21" spans="2:32" x14ac:dyDescent="0.25">
      <c r="B21" s="131" t="s">
        <v>322</v>
      </c>
      <c r="C21" s="131"/>
      <c r="D21" s="131"/>
      <c r="E21" s="131"/>
      <c r="F21" s="131"/>
      <c r="G21" s="131"/>
      <c r="H21" s="138"/>
      <c r="I21" s="128" t="s">
        <v>290</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2:32" x14ac:dyDescent="0.25">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2:32" ht="7.5" customHeight="1" x14ac:dyDescent="0.25">
      <c r="I23" s="35"/>
      <c r="J23" s="664" t="s">
        <v>289</v>
      </c>
      <c r="K23" s="664"/>
      <c r="L23" s="664"/>
      <c r="M23" s="664"/>
      <c r="N23" s="664"/>
      <c r="O23" s="664"/>
      <c r="P23" s="664"/>
      <c r="Q23" s="664"/>
      <c r="R23" s="664"/>
      <c r="S23" s="664"/>
      <c r="T23" s="664"/>
      <c r="U23" s="664"/>
      <c r="V23" s="664"/>
      <c r="W23" s="664"/>
      <c r="X23" s="664"/>
      <c r="Y23" s="664"/>
      <c r="Z23" s="664"/>
      <c r="AA23" s="664"/>
      <c r="AB23" s="664"/>
      <c r="AC23" s="664"/>
      <c r="AD23" s="664"/>
      <c r="AE23" s="664"/>
      <c r="AF23" s="664"/>
    </row>
    <row r="24" spans="2:32" ht="4.5" customHeight="1" x14ac:dyDescent="0.25"/>
    <row r="25" spans="2:32" x14ac:dyDescent="0.25">
      <c r="B25" s="259" t="s">
        <v>400</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row>
    <row r="26" spans="2:32" x14ac:dyDescent="0.2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row>
    <row r="27" spans="2:32" x14ac:dyDescent="0.25">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row>
    <row r="28" spans="2:32" x14ac:dyDescent="0.25">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row>
    <row r="29" spans="2:32" ht="4.5" customHeight="1" x14ac:dyDescent="0.25"/>
    <row r="30" spans="2:32" x14ac:dyDescent="0.25">
      <c r="B30" s="259" t="s">
        <v>401</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row>
    <row r="31" spans="2:32" x14ac:dyDescent="0.25">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row>
    <row r="32" spans="2:32" ht="4.5" customHeight="1" x14ac:dyDescent="0.25"/>
    <row r="33" spans="1:32" x14ac:dyDescent="0.25">
      <c r="P33" s="272"/>
      <c r="Q33" s="272"/>
      <c r="R33" s="272"/>
      <c r="S33" s="272"/>
      <c r="T33" s="272"/>
      <c r="U33" s="272"/>
      <c r="V33" s="272"/>
      <c r="W33" s="272"/>
      <c r="X33" s="474"/>
      <c r="Y33" s="474"/>
      <c r="Z33" s="474"/>
      <c r="AA33" s="474"/>
      <c r="AB33" s="474"/>
      <c r="AC33" s="474"/>
      <c r="AD33" s="474"/>
      <c r="AE33" s="474"/>
      <c r="AF33" s="474"/>
    </row>
    <row r="34" spans="1:32" x14ac:dyDescent="0.25">
      <c r="P34" s="272"/>
      <c r="Q34" s="272"/>
      <c r="R34" s="272"/>
      <c r="S34" s="272"/>
      <c r="T34" s="272"/>
      <c r="U34" s="272"/>
      <c r="V34" s="272"/>
      <c r="W34" s="272"/>
      <c r="X34" s="474"/>
      <c r="Y34" s="474"/>
      <c r="Z34" s="474"/>
      <c r="AA34" s="474"/>
      <c r="AB34" s="474"/>
      <c r="AC34" s="474"/>
      <c r="AD34" s="474"/>
      <c r="AE34" s="474"/>
      <c r="AF34" s="474"/>
    </row>
    <row r="35" spans="1:32" ht="8.25" customHeight="1" x14ac:dyDescent="0.25">
      <c r="P35" s="237" t="s">
        <v>291</v>
      </c>
      <c r="Q35" s="237"/>
      <c r="R35" s="237"/>
      <c r="S35" s="237"/>
      <c r="T35" s="237"/>
      <c r="U35" s="237"/>
      <c r="V35" s="237"/>
      <c r="W35" s="237"/>
      <c r="X35" s="237" t="s">
        <v>323</v>
      </c>
      <c r="Y35" s="237"/>
      <c r="Z35" s="237"/>
      <c r="AA35" s="237"/>
      <c r="AB35" s="237"/>
      <c r="AC35" s="237"/>
      <c r="AD35" s="237"/>
      <c r="AE35" s="237"/>
      <c r="AF35" s="237"/>
    </row>
    <row r="36" spans="1:32" ht="3.75" customHeight="1" x14ac:dyDescent="0.25"/>
    <row r="37" spans="1:32" x14ac:dyDescent="0.25">
      <c r="B37" s="245" t="s">
        <v>324</v>
      </c>
      <c r="C37" s="245"/>
      <c r="D37" s="245"/>
      <c r="E37" s="245"/>
      <c r="F37" s="245"/>
      <c r="G37" s="245"/>
      <c r="H37" s="245"/>
      <c r="I37" s="245"/>
      <c r="J37" s="245"/>
      <c r="K37" s="245"/>
      <c r="L37" s="245"/>
      <c r="M37" s="245"/>
      <c r="N37" s="245"/>
      <c r="O37" s="245"/>
      <c r="P37" s="245"/>
      <c r="Q37" s="245"/>
      <c r="R37" s="245"/>
      <c r="S37" s="245"/>
      <c r="T37" s="245"/>
    </row>
    <row r="38" spans="1:32" ht="3.75" customHeight="1" x14ac:dyDescent="0.25"/>
    <row r="39" spans="1:32" x14ac:dyDescent="0.25">
      <c r="A39" s="402" t="s">
        <v>177</v>
      </c>
      <c r="B39" s="259" t="s">
        <v>293</v>
      </c>
      <c r="C39" s="259"/>
      <c r="D39" s="259"/>
      <c r="E39" s="259"/>
      <c r="F39" s="259"/>
      <c r="G39" s="259"/>
      <c r="H39" s="259"/>
      <c r="I39" s="259"/>
      <c r="J39" s="137" t="s">
        <v>297</v>
      </c>
      <c r="K39" s="137"/>
      <c r="L39" s="137"/>
      <c r="M39" s="137"/>
      <c r="N39" s="137"/>
      <c r="O39" s="137"/>
      <c r="P39" s="137"/>
      <c r="Q39" s="137"/>
      <c r="R39" s="137" t="s">
        <v>294</v>
      </c>
      <c r="S39" s="137"/>
      <c r="T39" s="137"/>
      <c r="U39" s="137"/>
      <c r="V39" s="137"/>
      <c r="W39" s="137" t="s">
        <v>295</v>
      </c>
      <c r="X39" s="137"/>
      <c r="Y39" s="137"/>
      <c r="Z39" s="137"/>
      <c r="AA39" s="137"/>
      <c r="AB39" s="137" t="s">
        <v>296</v>
      </c>
      <c r="AC39" s="137"/>
      <c r="AD39" s="137"/>
      <c r="AE39" s="137"/>
      <c r="AF39" s="137"/>
    </row>
    <row r="40" spans="1:32" x14ac:dyDescent="0.25">
      <c r="A40" s="402"/>
      <c r="B40" s="259"/>
      <c r="C40" s="259"/>
      <c r="D40" s="259"/>
      <c r="E40" s="259"/>
      <c r="F40" s="259"/>
      <c r="G40" s="259"/>
      <c r="H40" s="259"/>
      <c r="I40" s="259"/>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2" x14ac:dyDescent="0.25">
      <c r="A41" s="402"/>
      <c r="B41" s="259"/>
      <c r="C41" s="259"/>
      <c r="D41" s="259"/>
      <c r="E41" s="259"/>
      <c r="F41" s="259"/>
      <c r="G41" s="259"/>
      <c r="H41" s="259"/>
      <c r="I41" s="259"/>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row>
    <row r="42" spans="1:32" x14ac:dyDescent="0.25">
      <c r="A42" s="402" t="s">
        <v>178</v>
      </c>
      <c r="B42" s="441" t="s">
        <v>402</v>
      </c>
      <c r="C42" s="441"/>
      <c r="D42" s="441"/>
      <c r="E42" s="441"/>
      <c r="F42" s="441"/>
      <c r="G42" s="441"/>
      <c r="H42" s="441"/>
      <c r="I42" s="441"/>
      <c r="J42" s="667" t="s">
        <v>302</v>
      </c>
      <c r="K42" s="249"/>
      <c r="L42" s="249"/>
      <c r="M42" s="249"/>
      <c r="N42" s="249"/>
      <c r="O42" s="249"/>
      <c r="P42" s="249"/>
      <c r="Q42" s="249"/>
      <c r="R42" s="668" t="s">
        <v>299</v>
      </c>
      <c r="S42" s="137"/>
      <c r="T42" s="137"/>
      <c r="U42" s="137"/>
      <c r="V42" s="137"/>
      <c r="W42" s="668" t="s">
        <v>300</v>
      </c>
      <c r="X42" s="137"/>
      <c r="Y42" s="137"/>
      <c r="Z42" s="137"/>
      <c r="AA42" s="137"/>
      <c r="AB42" s="668" t="s">
        <v>301</v>
      </c>
      <c r="AC42" s="137"/>
      <c r="AD42" s="137"/>
      <c r="AE42" s="137"/>
      <c r="AF42" s="137"/>
    </row>
    <row r="43" spans="1:32" x14ac:dyDescent="0.25">
      <c r="A43" s="402"/>
      <c r="B43" s="441"/>
      <c r="C43" s="441"/>
      <c r="D43" s="441"/>
      <c r="E43" s="441"/>
      <c r="F43" s="441"/>
      <c r="G43" s="441"/>
      <c r="H43" s="441"/>
      <c r="I43" s="441"/>
      <c r="J43" s="249"/>
      <c r="K43" s="249"/>
      <c r="L43" s="249"/>
      <c r="M43" s="249"/>
      <c r="N43" s="249"/>
      <c r="O43" s="249"/>
      <c r="P43" s="249"/>
      <c r="Q43" s="249"/>
      <c r="R43" s="137"/>
      <c r="S43" s="137"/>
      <c r="T43" s="137"/>
      <c r="U43" s="137"/>
      <c r="V43" s="137"/>
      <c r="W43" s="137"/>
      <c r="X43" s="137"/>
      <c r="Y43" s="137"/>
      <c r="Z43" s="137"/>
      <c r="AA43" s="137"/>
      <c r="AB43" s="137"/>
      <c r="AC43" s="137"/>
      <c r="AD43" s="137"/>
      <c r="AE43" s="137"/>
      <c r="AF43" s="137"/>
    </row>
    <row r="44" spans="1:32" x14ac:dyDescent="0.25">
      <c r="A44" s="402"/>
      <c r="B44" s="441"/>
      <c r="C44" s="441"/>
      <c r="D44" s="441"/>
      <c r="E44" s="441"/>
      <c r="F44" s="441"/>
      <c r="G44" s="441"/>
      <c r="H44" s="441"/>
      <c r="I44" s="441"/>
      <c r="J44" s="249"/>
      <c r="K44" s="249"/>
      <c r="L44" s="249"/>
      <c r="M44" s="249"/>
      <c r="N44" s="249"/>
      <c r="O44" s="249"/>
      <c r="P44" s="249"/>
      <c r="Q44" s="249"/>
      <c r="R44" s="137"/>
      <c r="S44" s="137"/>
      <c r="T44" s="137"/>
      <c r="U44" s="137"/>
      <c r="V44" s="137"/>
      <c r="W44" s="137"/>
      <c r="X44" s="137"/>
      <c r="Y44" s="137"/>
      <c r="Z44" s="137"/>
      <c r="AA44" s="137"/>
      <c r="AB44" s="137"/>
      <c r="AC44" s="137"/>
      <c r="AD44" s="137"/>
      <c r="AE44" s="137"/>
      <c r="AF44" s="137"/>
    </row>
    <row r="45" spans="1:32" ht="13.5" customHeight="1" x14ac:dyDescent="0.25">
      <c r="A45" s="402" t="s">
        <v>179</v>
      </c>
      <c r="B45" s="441" t="s">
        <v>403</v>
      </c>
      <c r="C45" s="441"/>
      <c r="D45" s="441"/>
      <c r="E45" s="441"/>
      <c r="F45" s="441"/>
      <c r="G45" s="441"/>
      <c r="H45" s="441"/>
      <c r="I45" s="441"/>
      <c r="J45" s="666" t="s">
        <v>298</v>
      </c>
      <c r="K45" s="131"/>
      <c r="L45" s="131"/>
      <c r="M45" s="131"/>
      <c r="N45" s="131"/>
      <c r="O45" s="131"/>
      <c r="P45" s="131"/>
      <c r="Q45" s="131"/>
      <c r="R45" s="668" t="s">
        <v>305</v>
      </c>
      <c r="S45" s="131"/>
      <c r="T45" s="131"/>
      <c r="U45" s="131"/>
      <c r="V45" s="131"/>
      <c r="W45" s="666" t="s">
        <v>303</v>
      </c>
      <c r="X45" s="131"/>
      <c r="Y45" s="131"/>
      <c r="Z45" s="131"/>
      <c r="AA45" s="131"/>
      <c r="AB45" s="666" t="s">
        <v>304</v>
      </c>
      <c r="AC45" s="131"/>
      <c r="AD45" s="131"/>
      <c r="AE45" s="131"/>
      <c r="AF45" s="131"/>
    </row>
    <row r="46" spans="1:32" ht="13.5" customHeight="1" x14ac:dyDescent="0.25">
      <c r="A46" s="402"/>
      <c r="B46" s="441"/>
      <c r="C46" s="441"/>
      <c r="D46" s="441"/>
      <c r="E46" s="441"/>
      <c r="F46" s="441"/>
      <c r="G46" s="441"/>
      <c r="H46" s="441"/>
      <c r="I46" s="44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row>
    <row r="47" spans="1:32" ht="13.5" customHeight="1" x14ac:dyDescent="0.25">
      <c r="A47" s="402"/>
      <c r="B47" s="441"/>
      <c r="C47" s="441"/>
      <c r="D47" s="441"/>
      <c r="E47" s="441"/>
      <c r="F47" s="441"/>
      <c r="G47" s="441"/>
      <c r="H47" s="441"/>
      <c r="I47" s="44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row>
    <row r="48" spans="1:32" ht="13.5" customHeight="1" x14ac:dyDescent="0.25">
      <c r="A48" s="402"/>
      <c r="B48" s="441"/>
      <c r="C48" s="441"/>
      <c r="D48" s="441"/>
      <c r="E48" s="441"/>
      <c r="F48" s="441"/>
      <c r="G48" s="441"/>
      <c r="H48" s="441"/>
      <c r="I48" s="44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row>
    <row r="49" spans="1:32" ht="13.5" customHeight="1" x14ac:dyDescent="0.25">
      <c r="A49" s="402"/>
      <c r="B49" s="441"/>
      <c r="C49" s="441"/>
      <c r="D49" s="441"/>
      <c r="E49" s="441"/>
      <c r="F49" s="441"/>
      <c r="G49" s="441"/>
      <c r="H49" s="441"/>
      <c r="I49" s="44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row>
    <row r="50" spans="1:32" ht="11.25" customHeight="1" x14ac:dyDescent="0.25">
      <c r="A50" s="402" t="s">
        <v>76</v>
      </c>
      <c r="B50" s="661" t="s">
        <v>404</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row>
    <row r="51" spans="1:32" ht="11.25" customHeight="1" x14ac:dyDescent="0.25">
      <c r="A51" s="402"/>
      <c r="B51" s="661"/>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row>
    <row r="52" spans="1:32" ht="2.25" customHeight="1" x14ac:dyDescent="0.25">
      <c r="A52" s="402" t="s">
        <v>202</v>
      </c>
      <c r="B52" s="634" t="s">
        <v>306</v>
      </c>
      <c r="C52" s="634"/>
      <c r="D52" s="634"/>
      <c r="E52" s="634" t="s">
        <v>405</v>
      </c>
      <c r="F52" s="634"/>
      <c r="G52" s="634"/>
      <c r="H52" s="634"/>
      <c r="I52" s="634"/>
      <c r="J52" s="634"/>
      <c r="K52" s="634"/>
      <c r="L52" s="634"/>
      <c r="M52" s="634" t="s">
        <v>407</v>
      </c>
      <c r="N52" s="634"/>
      <c r="O52" s="634"/>
      <c r="P52" s="634"/>
      <c r="Q52" s="634"/>
      <c r="R52" s="634"/>
      <c r="S52" s="634"/>
      <c r="T52" s="634"/>
      <c r="U52" s="634"/>
      <c r="V52" s="634"/>
      <c r="W52" s="634"/>
      <c r="X52" s="634"/>
      <c r="Y52" s="634"/>
      <c r="Z52" s="634"/>
      <c r="AA52" s="634" t="s">
        <v>406</v>
      </c>
      <c r="AB52" s="634"/>
      <c r="AC52" s="634"/>
      <c r="AD52" s="634"/>
      <c r="AE52" s="634"/>
      <c r="AF52" s="634"/>
    </row>
    <row r="53" spans="1:32" ht="3.75" customHeight="1" x14ac:dyDescent="0.25">
      <c r="A53" s="402"/>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row>
    <row r="54" spans="1:32" ht="5.25" customHeight="1" x14ac:dyDescent="0.25">
      <c r="A54" s="402"/>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row>
    <row r="55" spans="1:32" ht="13.5" customHeight="1" x14ac:dyDescent="0.25">
      <c r="A55" s="402"/>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row>
    <row r="56" spans="1:32" ht="13.5" customHeight="1" x14ac:dyDescent="0.25">
      <c r="A56" s="402"/>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row>
    <row r="57" spans="1:32" x14ac:dyDescent="0.25">
      <c r="A57" s="402"/>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row>
    <row r="58" spans="1:32" x14ac:dyDescent="0.25">
      <c r="A58" s="402"/>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row>
    <row r="59" spans="1:32" x14ac:dyDescent="0.25">
      <c r="A59" s="402"/>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row>
    <row r="60" spans="1:32" x14ac:dyDescent="0.25">
      <c r="A60" s="113"/>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1"/>
    </row>
    <row r="61" spans="1:32" x14ac:dyDescent="0.25">
      <c r="A61" s="113"/>
      <c r="B61" s="119"/>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1"/>
    </row>
    <row r="62" spans="1:32" ht="15" customHeight="1" x14ac:dyDescent="0.25">
      <c r="A62" s="338" t="s">
        <v>308</v>
      </c>
      <c r="B62" s="253" t="s">
        <v>408</v>
      </c>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5"/>
    </row>
    <row r="63" spans="1:32" x14ac:dyDescent="0.25">
      <c r="A63" s="339"/>
      <c r="B63" s="256"/>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8"/>
    </row>
    <row r="64" spans="1:32" x14ac:dyDescent="0.25">
      <c r="A64" s="402" t="s">
        <v>309</v>
      </c>
      <c r="B64" s="259" t="s">
        <v>409</v>
      </c>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row>
    <row r="65" spans="1:32" x14ac:dyDescent="0.25">
      <c r="A65" s="402"/>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x14ac:dyDescent="0.25">
      <c r="A66" s="402"/>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x14ac:dyDescent="0.25">
      <c r="A67" s="334" t="s">
        <v>310</v>
      </c>
      <c r="B67" s="259" t="s">
        <v>410</v>
      </c>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x14ac:dyDescent="0.25">
      <c r="A68" s="334"/>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x14ac:dyDescent="0.25">
      <c r="A69" s="334"/>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x14ac:dyDescent="0.25">
      <c r="A70" s="334" t="s">
        <v>311</v>
      </c>
      <c r="B70" s="259" t="s">
        <v>411</v>
      </c>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row>
    <row r="71" spans="1:32" x14ac:dyDescent="0.25">
      <c r="A71" s="334"/>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row>
    <row r="72" spans="1:32" x14ac:dyDescent="0.25">
      <c r="A72" s="334"/>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x14ac:dyDescent="0.25">
      <c r="A73" s="334" t="s">
        <v>345</v>
      </c>
      <c r="B73" s="259" t="s">
        <v>412</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x14ac:dyDescent="0.25">
      <c r="A74" s="334"/>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2" x14ac:dyDescent="0.25">
      <c r="A75" s="334"/>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row>
    <row r="76" spans="1:32" x14ac:dyDescent="0.25">
      <c r="A76" s="334"/>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x14ac:dyDescent="0.25">
      <c r="A77" s="44" t="s">
        <v>347</v>
      </c>
      <c r="B77" s="259" t="s">
        <v>413</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row>
    <row r="78" spans="1:32" x14ac:dyDescent="0.25">
      <c r="A78" s="57"/>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row>
    <row r="79" spans="1:32" x14ac:dyDescent="0.25">
      <c r="F79" s="665" t="s">
        <v>424</v>
      </c>
      <c r="G79" s="665"/>
      <c r="H79" s="665"/>
      <c r="I79" s="665"/>
      <c r="J79" s="665"/>
      <c r="K79" s="665"/>
      <c r="L79" s="665"/>
      <c r="M79" s="665"/>
      <c r="N79" s="665"/>
      <c r="O79" s="665"/>
      <c r="P79" s="665"/>
      <c r="Q79" s="665"/>
      <c r="R79" s="665"/>
      <c r="S79" s="665"/>
      <c r="T79" s="665"/>
      <c r="U79" s="665"/>
      <c r="V79" s="665"/>
      <c r="W79" s="665"/>
      <c r="X79" s="665"/>
      <c r="Y79" s="665"/>
      <c r="Z79" s="665"/>
    </row>
    <row r="80" spans="1:32" ht="4.5" customHeight="1" x14ac:dyDescent="0.25">
      <c r="F80" s="59"/>
      <c r="G80" s="59"/>
      <c r="H80" s="59"/>
      <c r="I80" s="59"/>
      <c r="J80" s="59"/>
      <c r="K80" s="59"/>
      <c r="L80" s="59"/>
      <c r="M80" s="59"/>
      <c r="N80" s="59"/>
      <c r="O80" s="59"/>
      <c r="P80" s="59"/>
      <c r="Q80" s="59"/>
      <c r="R80" s="59"/>
      <c r="S80" s="59"/>
      <c r="T80" s="59"/>
      <c r="U80" s="59"/>
      <c r="V80" s="59"/>
      <c r="W80" s="59"/>
      <c r="X80" s="59"/>
      <c r="Y80" s="59"/>
      <c r="Z80" s="59"/>
    </row>
    <row r="81" spans="1:32" x14ac:dyDescent="0.25">
      <c r="A81" s="474" t="s">
        <v>176</v>
      </c>
      <c r="B81" s="259" t="s">
        <v>425</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x14ac:dyDescent="0.25">
      <c r="A82" s="474"/>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x14ac:dyDescent="0.25">
      <c r="A83" s="474" t="s">
        <v>182</v>
      </c>
      <c r="B83" s="259" t="s">
        <v>426</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x14ac:dyDescent="0.25">
      <c r="A84" s="474"/>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x14ac:dyDescent="0.25">
      <c r="A85" s="474" t="s">
        <v>183</v>
      </c>
      <c r="B85" s="259" t="s">
        <v>427</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x14ac:dyDescent="0.25">
      <c r="A86" s="474"/>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row r="87" spans="1:32" x14ac:dyDescent="0.25">
      <c r="A87" s="474"/>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row>
    <row r="88" spans="1:32" x14ac:dyDescent="0.25">
      <c r="A88" s="474" t="s">
        <v>190</v>
      </c>
      <c r="B88" s="259" t="s">
        <v>428</v>
      </c>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row>
    <row r="89" spans="1:32" x14ac:dyDescent="0.25">
      <c r="A89" s="474"/>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row>
    <row r="90" spans="1:32" x14ac:dyDescent="0.25">
      <c r="A90" s="474"/>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row>
    <row r="91" spans="1:32" x14ac:dyDescent="0.25">
      <c r="A91" s="474" t="s">
        <v>191</v>
      </c>
      <c r="B91" s="661" t="s">
        <v>429</v>
      </c>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row>
    <row r="92" spans="1:32" x14ac:dyDescent="0.25">
      <c r="A92" s="474"/>
      <c r="B92" s="661"/>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row>
    <row r="93" spans="1:32" x14ac:dyDescent="0.25">
      <c r="A93" s="474"/>
      <c r="B93" s="661"/>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row>
  </sheetData>
  <sheetProtection algorithmName="SHA-512" hashValue="CFa0i8Ks3/AQ5ykwKYKtBXtCGrqUQKx48EFYBe7Rkl45kqwKJDsGnwb4RZq4+Q3NOyeNlAWxAXH/gr47wsfHUg==" saltValue="h0I7UXwdyGjG0K9r2nfsvA==" spinCount="100000" sheet="1" objects="1" scenarios="1"/>
  <mergeCells count="73">
    <mergeCell ref="E1:AF1"/>
    <mergeCell ref="B91:AF93"/>
    <mergeCell ref="A91:A93"/>
    <mergeCell ref="C9:H9"/>
    <mergeCell ref="I9:AF9"/>
    <mergeCell ref="B5:AE5"/>
    <mergeCell ref="B7:L7"/>
    <mergeCell ref="C8:H8"/>
    <mergeCell ref="I8:AF8"/>
    <mergeCell ref="T11:AF11"/>
    <mergeCell ref="B13:AF16"/>
    <mergeCell ref="A39:A41"/>
    <mergeCell ref="B39:I41"/>
    <mergeCell ref="J39:Q41"/>
    <mergeCell ref="R39:V41"/>
    <mergeCell ref="W39:AA41"/>
    <mergeCell ref="AB39:AF41"/>
    <mergeCell ref="B3:AE3"/>
    <mergeCell ref="A52:A59"/>
    <mergeCell ref="B52:D59"/>
    <mergeCell ref="E52:L59"/>
    <mergeCell ref="AA52:AF59"/>
    <mergeCell ref="M52:Z59"/>
    <mergeCell ref="C18:AF18"/>
    <mergeCell ref="C19:AF19"/>
    <mergeCell ref="B21:H21"/>
    <mergeCell ref="I21:AF22"/>
    <mergeCell ref="J23:AF23"/>
    <mergeCell ref="B25:AF28"/>
    <mergeCell ref="C10:L10"/>
    <mergeCell ref="M10:S10"/>
    <mergeCell ref="T10:X10"/>
    <mergeCell ref="Y10:AF10"/>
    <mergeCell ref="B30:AF31"/>
    <mergeCell ref="P33:W34"/>
    <mergeCell ref="X33:AF34"/>
    <mergeCell ref="P35:W35"/>
    <mergeCell ref="X35:AF35"/>
    <mergeCell ref="B37:T37"/>
    <mergeCell ref="A45:A49"/>
    <mergeCell ref="B45:I49"/>
    <mergeCell ref="J45:Q49"/>
    <mergeCell ref="R45:V49"/>
    <mergeCell ref="W45:AA49"/>
    <mergeCell ref="AB45:AF49"/>
    <mergeCell ref="A42:A44"/>
    <mergeCell ref="B42:I44"/>
    <mergeCell ref="J42:Q44"/>
    <mergeCell ref="R42:V44"/>
    <mergeCell ref="W42:AA44"/>
    <mergeCell ref="AB42:AF44"/>
    <mergeCell ref="A50:A51"/>
    <mergeCell ref="B50:AF51"/>
    <mergeCell ref="A70:A72"/>
    <mergeCell ref="B70:AF72"/>
    <mergeCell ref="B73:AF76"/>
    <mergeCell ref="A73:A76"/>
    <mergeCell ref="A62:A63"/>
    <mergeCell ref="B62:AF63"/>
    <mergeCell ref="A64:A66"/>
    <mergeCell ref="B64:AF66"/>
    <mergeCell ref="A67:A69"/>
    <mergeCell ref="B67:AF69"/>
    <mergeCell ref="B77:AF77"/>
    <mergeCell ref="F79:Z79"/>
    <mergeCell ref="B81:AF82"/>
    <mergeCell ref="B83:AF84"/>
    <mergeCell ref="B85:AF87"/>
    <mergeCell ref="B88:AF90"/>
    <mergeCell ref="A81:A82"/>
    <mergeCell ref="A83:A84"/>
    <mergeCell ref="A85:A87"/>
    <mergeCell ref="A88:A90"/>
  </mergeCells>
  <hyperlinks>
    <hyperlink ref="J42" r:id="rId1" xr:uid="{00000000-0004-0000-0700-000000000000}"/>
    <hyperlink ref="R42" r:id="rId2" xr:uid="{00000000-0004-0000-0700-000001000000}"/>
    <hyperlink ref="W42" r:id="rId3" xr:uid="{00000000-0004-0000-0700-000002000000}"/>
    <hyperlink ref="AB42" r:id="rId4" xr:uid="{00000000-0004-0000-0700-000003000000}"/>
    <hyperlink ref="J45" r:id="rId5" xr:uid="{00000000-0004-0000-0700-000004000000}"/>
    <hyperlink ref="R45" r:id="rId6" xr:uid="{00000000-0004-0000-0700-000005000000}"/>
    <hyperlink ref="W45" r:id="rId7" xr:uid="{00000000-0004-0000-0700-000006000000}"/>
    <hyperlink ref="AB45" r:id="rId8" xr:uid="{00000000-0004-0000-0700-000007000000}"/>
  </hyperlinks>
  <pageMargins left="0.70866141732283472" right="0.70866141732283472" top="1.3779527559055118" bottom="0.98425196850393704" header="0.19685039370078741" footer="0.19685039370078741"/>
  <pageSetup paperSize="9" orientation="portrait" r:id="rId9"/>
  <headerFooter>
    <oddHeader>&amp;L&amp;"-,Pogrubiony"&amp;10&amp;U
Formularz F8.1-S+; Upoważnienie do wystąpienia z wnioskiem do BIG InfoMonitor dla Pożyczkobiorcy konsumenta; wyd. 1 z dn. 01.03.2023&amp;C&amp;G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92"/>
  <sheetViews>
    <sheetView view="pageLayout" topLeftCell="A46" zoomScale="175" zoomScaleNormal="100" zoomScalePageLayoutView="175" workbookViewId="0">
      <selection activeCell="B69" sqref="B69:AF71"/>
    </sheetView>
  </sheetViews>
  <sheetFormatPr defaultColWidth="2.7109375" defaultRowHeight="15" x14ac:dyDescent="0.25"/>
  <sheetData>
    <row r="1" spans="1:32" x14ac:dyDescent="0.25">
      <c r="E1" s="235" t="s">
        <v>601</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1:32" ht="3.75" customHeight="1" x14ac:dyDescent="0.25"/>
    <row r="3" spans="1:32" x14ac:dyDescent="0.25">
      <c r="B3" s="662" t="s">
        <v>325</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row>
    <row r="4" spans="1:32" ht="5.25" customHeight="1" x14ac:dyDescent="0.25"/>
    <row r="5" spans="1:32" x14ac:dyDescent="0.25">
      <c r="A5" s="45">
        <f>1+'07. BIG wnioskodawca firma'!A5</f>
        <v>2</v>
      </c>
      <c r="B5" s="151" t="s">
        <v>572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32" ht="3.75" customHeight="1" x14ac:dyDescent="0.25"/>
    <row r="7" spans="1:32" x14ac:dyDescent="0.25">
      <c r="B7" s="131" t="s">
        <v>313</v>
      </c>
      <c r="C7" s="669"/>
      <c r="D7" s="669"/>
      <c r="E7" s="669"/>
      <c r="F7" s="669"/>
      <c r="G7" s="669"/>
      <c r="H7" s="669"/>
      <c r="I7" s="669"/>
      <c r="J7" s="669"/>
      <c r="K7" s="669"/>
      <c r="L7" s="669"/>
    </row>
    <row r="8" spans="1:32" x14ac:dyDescent="0.25">
      <c r="B8" s="22"/>
      <c r="C8" s="131" t="s">
        <v>314</v>
      </c>
      <c r="D8" s="131"/>
      <c r="E8" s="131"/>
      <c r="F8" s="131"/>
      <c r="G8" s="131"/>
      <c r="H8" s="131"/>
      <c r="I8" s="566" t="str">
        <f>'09. Kwestionariusz osobisty wn'!K9&amp;" "&amp;'09. Kwestionariusz osobisty wn'!K10</f>
        <v xml:space="preserve"> </v>
      </c>
      <c r="J8" s="566"/>
      <c r="K8" s="566"/>
      <c r="L8" s="566"/>
      <c r="M8" s="566"/>
      <c r="N8" s="566"/>
      <c r="O8" s="566"/>
      <c r="P8" s="566"/>
      <c r="Q8" s="566"/>
      <c r="R8" s="566"/>
      <c r="S8" s="566"/>
      <c r="T8" s="566"/>
      <c r="U8" s="566"/>
      <c r="V8" s="566"/>
      <c r="W8" s="566"/>
      <c r="X8" s="566"/>
      <c r="Y8" s="566"/>
      <c r="Z8" s="566"/>
      <c r="AA8" s="566"/>
      <c r="AB8" s="566"/>
      <c r="AC8" s="566"/>
      <c r="AD8" s="566"/>
      <c r="AE8" s="566"/>
      <c r="AF8" s="566"/>
    </row>
    <row r="9" spans="1:32" x14ac:dyDescent="0.25">
      <c r="B9" s="22"/>
      <c r="C9" s="131" t="s">
        <v>316</v>
      </c>
      <c r="D9" s="131"/>
      <c r="E9" s="131"/>
      <c r="F9" s="131"/>
      <c r="G9" s="131"/>
      <c r="H9" s="131"/>
      <c r="I9" s="566" t="str">
        <f>IF('09. Kwestionariusz osobisty wn'!K14="","",+'09. Kwestionariusz osobisty wn'!K14)</f>
        <v/>
      </c>
      <c r="J9" s="566"/>
      <c r="K9" s="566"/>
      <c r="L9" s="566"/>
      <c r="M9" s="566"/>
      <c r="N9" s="566"/>
      <c r="O9" s="566"/>
      <c r="P9" s="566"/>
      <c r="Q9" s="566"/>
      <c r="R9" s="566"/>
      <c r="S9" s="566"/>
      <c r="T9" s="566"/>
      <c r="U9" s="566"/>
      <c r="V9" s="566"/>
      <c r="W9" s="566"/>
      <c r="X9" s="566"/>
      <c r="Y9" s="566"/>
      <c r="Z9" s="566"/>
      <c r="AA9" s="566"/>
      <c r="AB9" s="566"/>
      <c r="AC9" s="566"/>
      <c r="AD9" s="566"/>
      <c r="AE9" s="566"/>
      <c r="AF9" s="566"/>
    </row>
    <row r="10" spans="1:32" x14ac:dyDescent="0.25">
      <c r="C10" s="131" t="s">
        <v>319</v>
      </c>
      <c r="D10" s="131"/>
      <c r="E10" s="131"/>
      <c r="F10" s="131"/>
      <c r="G10" s="131"/>
      <c r="H10" s="131"/>
      <c r="I10" s="131"/>
      <c r="J10" s="131"/>
      <c r="K10" s="131"/>
      <c r="L10" s="131"/>
      <c r="M10" s="131" t="str">
        <f>IF('09. Kwestionariusz osobisty wn'!K12="","",'09. Kwestionariusz osobisty wn'!K12)</f>
        <v/>
      </c>
      <c r="N10" s="131"/>
      <c r="O10" s="131"/>
      <c r="P10" s="131"/>
      <c r="Q10" s="131"/>
      <c r="R10" s="131"/>
      <c r="S10" s="131"/>
      <c r="T10" s="136" t="s">
        <v>317</v>
      </c>
      <c r="U10" s="136"/>
      <c r="V10" s="136"/>
      <c r="W10" s="136"/>
      <c r="X10" s="136"/>
      <c r="Y10" s="169" t="str">
        <f>+'09. Kwestionariusz osobisty wn'!K15&amp;'09. Kwestionariusz osobisty wn'!L15&amp;'09. Kwestionariusz osobisty wn'!M15&amp;'09. Kwestionariusz osobisty wn'!N15&amp;'09. Kwestionariusz osobisty wn'!O15&amp;'09. Kwestionariusz osobisty wn'!P15&amp;'09. Kwestionariusz osobisty wn'!Q15&amp;'09. Kwestionariusz osobisty wn'!R15&amp;'09. Kwestionariusz osobisty wn'!S15&amp;'09. Kwestionariusz osobisty wn'!T15&amp;'09. Kwestionariusz osobisty wn'!U15</f>
        <v/>
      </c>
      <c r="Z10" s="169"/>
      <c r="AA10" s="169"/>
      <c r="AB10" s="169"/>
      <c r="AC10" s="169"/>
      <c r="AD10" s="169"/>
      <c r="AE10" s="169"/>
      <c r="AF10" s="169"/>
    </row>
    <row r="11" spans="1:32" ht="7.5" customHeight="1" x14ac:dyDescent="0.25">
      <c r="T11" s="664" t="s">
        <v>318</v>
      </c>
      <c r="U11" s="664"/>
      <c r="V11" s="664"/>
      <c r="W11" s="664"/>
      <c r="X11" s="664"/>
      <c r="Y11" s="664"/>
      <c r="Z11" s="664"/>
      <c r="AA11" s="664"/>
      <c r="AB11" s="664"/>
      <c r="AC11" s="664"/>
      <c r="AD11" s="664"/>
      <c r="AE11" s="664"/>
      <c r="AF11" s="664"/>
    </row>
    <row r="12" spans="1:32" ht="3.75" customHeight="1" x14ac:dyDescent="0.25"/>
    <row r="13" spans="1:32" ht="15" customHeight="1" x14ac:dyDescent="0.25">
      <c r="B13" s="277" t="s">
        <v>399</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row>
    <row r="14" spans="1:32" x14ac:dyDescent="0.25">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row>
    <row r="15" spans="1:32" x14ac:dyDescent="0.25">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row>
    <row r="16" spans="1:32" x14ac:dyDescent="0.25">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row>
    <row r="17" spans="2:32" ht="3.75" customHeight="1" x14ac:dyDescent="0.25"/>
    <row r="18" spans="2:32" x14ac:dyDescent="0.25">
      <c r="B18" s="2" t="s">
        <v>320</v>
      </c>
      <c r="C18" s="169" t="str">
        <f>+I8</f>
        <v xml:space="preserve"> </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row>
    <row r="19" spans="2:32" ht="6.75" customHeight="1" x14ac:dyDescent="0.25">
      <c r="C19" s="237" t="s">
        <v>321</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2:32" ht="4.5" customHeight="1" x14ac:dyDescent="0.25"/>
    <row r="21" spans="2:32" x14ac:dyDescent="0.25">
      <c r="B21" s="131" t="s">
        <v>322</v>
      </c>
      <c r="C21" s="131"/>
      <c r="D21" s="131"/>
      <c r="E21" s="131"/>
      <c r="F21" s="131"/>
      <c r="G21" s="131"/>
      <c r="H21" s="138"/>
      <c r="I21" s="128" t="s">
        <v>290</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2:32" x14ac:dyDescent="0.25">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2:32" ht="7.5" customHeight="1" x14ac:dyDescent="0.25">
      <c r="I23" s="35"/>
      <c r="J23" s="664" t="s">
        <v>289</v>
      </c>
      <c r="K23" s="664"/>
      <c r="L23" s="664"/>
      <c r="M23" s="664"/>
      <c r="N23" s="664"/>
      <c r="O23" s="664"/>
      <c r="P23" s="664"/>
      <c r="Q23" s="664"/>
      <c r="R23" s="664"/>
      <c r="S23" s="664"/>
      <c r="T23" s="664"/>
      <c r="U23" s="664"/>
      <c r="V23" s="664"/>
      <c r="W23" s="664"/>
      <c r="X23" s="664"/>
      <c r="Y23" s="664"/>
      <c r="Z23" s="664"/>
      <c r="AA23" s="664"/>
      <c r="AB23" s="664"/>
      <c r="AC23" s="664"/>
      <c r="AD23" s="664"/>
      <c r="AE23" s="664"/>
      <c r="AF23" s="664"/>
    </row>
    <row r="24" spans="2:32" ht="4.5" customHeight="1" x14ac:dyDescent="0.25"/>
    <row r="25" spans="2:32" x14ac:dyDescent="0.25">
      <c r="B25" s="259" t="s">
        <v>400</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row>
    <row r="26" spans="2:32" x14ac:dyDescent="0.2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row>
    <row r="27" spans="2:32" x14ac:dyDescent="0.25">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row>
    <row r="28" spans="2:32" x14ac:dyDescent="0.25">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row>
    <row r="29" spans="2:32" ht="4.5" customHeight="1" x14ac:dyDescent="0.25"/>
    <row r="30" spans="2:32" x14ac:dyDescent="0.25">
      <c r="B30" s="259" t="s">
        <v>401</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row>
    <row r="31" spans="2:32" x14ac:dyDescent="0.25">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row>
    <row r="32" spans="2:32" ht="4.5" customHeight="1" x14ac:dyDescent="0.25"/>
    <row r="33" spans="1:32" x14ac:dyDescent="0.25">
      <c r="P33" s="272"/>
      <c r="Q33" s="272"/>
      <c r="R33" s="272"/>
      <c r="S33" s="272"/>
      <c r="T33" s="272"/>
      <c r="U33" s="272"/>
      <c r="V33" s="272"/>
      <c r="W33" s="272"/>
      <c r="X33" s="474"/>
      <c r="Y33" s="474"/>
      <c r="Z33" s="474"/>
      <c r="AA33" s="474"/>
      <c r="AB33" s="474"/>
      <c r="AC33" s="474"/>
      <c r="AD33" s="474"/>
      <c r="AE33" s="474"/>
      <c r="AF33" s="474"/>
    </row>
    <row r="34" spans="1:32" x14ac:dyDescent="0.25">
      <c r="P34" s="272"/>
      <c r="Q34" s="272"/>
      <c r="R34" s="272"/>
      <c r="S34" s="272"/>
      <c r="T34" s="272"/>
      <c r="U34" s="272"/>
      <c r="V34" s="272"/>
      <c r="W34" s="272"/>
      <c r="X34" s="474"/>
      <c r="Y34" s="474"/>
      <c r="Z34" s="474"/>
      <c r="AA34" s="474"/>
      <c r="AB34" s="474"/>
      <c r="AC34" s="474"/>
      <c r="AD34" s="474"/>
      <c r="AE34" s="474"/>
      <c r="AF34" s="474"/>
    </row>
    <row r="35" spans="1:32" ht="8.25" customHeight="1" x14ac:dyDescent="0.25">
      <c r="P35" s="237" t="s">
        <v>291</v>
      </c>
      <c r="Q35" s="237"/>
      <c r="R35" s="237"/>
      <c r="S35" s="237"/>
      <c r="T35" s="237"/>
      <c r="U35" s="237"/>
      <c r="V35" s="237"/>
      <c r="W35" s="237"/>
      <c r="X35" s="237" t="s">
        <v>323</v>
      </c>
      <c r="Y35" s="237"/>
      <c r="Z35" s="237"/>
      <c r="AA35" s="237"/>
      <c r="AB35" s="237"/>
      <c r="AC35" s="237"/>
      <c r="AD35" s="237"/>
      <c r="AE35" s="237"/>
      <c r="AF35" s="237"/>
    </row>
    <row r="36" spans="1:32" ht="3.75" customHeight="1" x14ac:dyDescent="0.25"/>
    <row r="37" spans="1:32" x14ac:dyDescent="0.25">
      <c r="B37" s="245" t="s">
        <v>324</v>
      </c>
      <c r="C37" s="245"/>
      <c r="D37" s="245"/>
      <c r="E37" s="245"/>
      <c r="F37" s="245"/>
      <c r="G37" s="245"/>
      <c r="H37" s="245"/>
      <c r="I37" s="245"/>
      <c r="J37" s="245"/>
      <c r="K37" s="245"/>
      <c r="L37" s="245"/>
      <c r="M37" s="245"/>
      <c r="N37" s="245"/>
      <c r="O37" s="245"/>
      <c r="P37" s="245"/>
      <c r="Q37" s="245"/>
      <c r="R37" s="245"/>
      <c r="S37" s="245"/>
      <c r="T37" s="245"/>
    </row>
    <row r="38" spans="1:32" ht="3.75" customHeight="1" x14ac:dyDescent="0.25"/>
    <row r="39" spans="1:32" x14ac:dyDescent="0.25">
      <c r="A39" s="402" t="s">
        <v>177</v>
      </c>
      <c r="B39" s="259" t="s">
        <v>293</v>
      </c>
      <c r="C39" s="259"/>
      <c r="D39" s="259"/>
      <c r="E39" s="259"/>
      <c r="F39" s="259"/>
      <c r="G39" s="259"/>
      <c r="H39" s="259"/>
      <c r="I39" s="259"/>
      <c r="J39" s="137" t="s">
        <v>297</v>
      </c>
      <c r="K39" s="137"/>
      <c r="L39" s="137"/>
      <c r="M39" s="137"/>
      <c r="N39" s="137"/>
      <c r="O39" s="137"/>
      <c r="P39" s="137"/>
      <c r="Q39" s="137"/>
      <c r="R39" s="137" t="s">
        <v>294</v>
      </c>
      <c r="S39" s="137"/>
      <c r="T39" s="137"/>
      <c r="U39" s="137"/>
      <c r="V39" s="137"/>
      <c r="W39" s="137" t="s">
        <v>295</v>
      </c>
      <c r="X39" s="137"/>
      <c r="Y39" s="137"/>
      <c r="Z39" s="137"/>
      <c r="AA39" s="137"/>
      <c r="AB39" s="137" t="s">
        <v>296</v>
      </c>
      <c r="AC39" s="137"/>
      <c r="AD39" s="137"/>
      <c r="AE39" s="137"/>
      <c r="AF39" s="137"/>
    </row>
    <row r="40" spans="1:32" x14ac:dyDescent="0.25">
      <c r="A40" s="402"/>
      <c r="B40" s="259"/>
      <c r="C40" s="259"/>
      <c r="D40" s="259"/>
      <c r="E40" s="259"/>
      <c r="F40" s="259"/>
      <c r="G40" s="259"/>
      <c r="H40" s="259"/>
      <c r="I40" s="259"/>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2" x14ac:dyDescent="0.25">
      <c r="A41" s="402"/>
      <c r="B41" s="259"/>
      <c r="C41" s="259"/>
      <c r="D41" s="259"/>
      <c r="E41" s="259"/>
      <c r="F41" s="259"/>
      <c r="G41" s="259"/>
      <c r="H41" s="259"/>
      <c r="I41" s="259"/>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row>
    <row r="42" spans="1:32" x14ac:dyDescent="0.25">
      <c r="A42" s="402" t="s">
        <v>178</v>
      </c>
      <c r="B42" s="441" t="s">
        <v>402</v>
      </c>
      <c r="C42" s="441"/>
      <c r="D42" s="441"/>
      <c r="E42" s="441"/>
      <c r="F42" s="441"/>
      <c r="G42" s="441"/>
      <c r="H42" s="441"/>
      <c r="I42" s="441"/>
      <c r="J42" s="667" t="s">
        <v>302</v>
      </c>
      <c r="K42" s="249"/>
      <c r="L42" s="249"/>
      <c r="M42" s="249"/>
      <c r="N42" s="249"/>
      <c r="O42" s="249"/>
      <c r="P42" s="249"/>
      <c r="Q42" s="249"/>
      <c r="R42" s="668" t="s">
        <v>299</v>
      </c>
      <c r="S42" s="137"/>
      <c r="T42" s="137"/>
      <c r="U42" s="137"/>
      <c r="V42" s="137"/>
      <c r="W42" s="668" t="s">
        <v>300</v>
      </c>
      <c r="X42" s="137"/>
      <c r="Y42" s="137"/>
      <c r="Z42" s="137"/>
      <c r="AA42" s="137"/>
      <c r="AB42" s="668" t="s">
        <v>301</v>
      </c>
      <c r="AC42" s="137"/>
      <c r="AD42" s="137"/>
      <c r="AE42" s="137"/>
      <c r="AF42" s="137"/>
    </row>
    <row r="43" spans="1:32" x14ac:dyDescent="0.25">
      <c r="A43" s="402"/>
      <c r="B43" s="441"/>
      <c r="C43" s="441"/>
      <c r="D43" s="441"/>
      <c r="E43" s="441"/>
      <c r="F43" s="441"/>
      <c r="G43" s="441"/>
      <c r="H43" s="441"/>
      <c r="I43" s="441"/>
      <c r="J43" s="249"/>
      <c r="K43" s="249"/>
      <c r="L43" s="249"/>
      <c r="M43" s="249"/>
      <c r="N43" s="249"/>
      <c r="O43" s="249"/>
      <c r="P43" s="249"/>
      <c r="Q43" s="249"/>
      <c r="R43" s="137"/>
      <c r="S43" s="137"/>
      <c r="T43" s="137"/>
      <c r="U43" s="137"/>
      <c r="V43" s="137"/>
      <c r="W43" s="137"/>
      <c r="X43" s="137"/>
      <c r="Y43" s="137"/>
      <c r="Z43" s="137"/>
      <c r="AA43" s="137"/>
      <c r="AB43" s="137"/>
      <c r="AC43" s="137"/>
      <c r="AD43" s="137"/>
      <c r="AE43" s="137"/>
      <c r="AF43" s="137"/>
    </row>
    <row r="44" spans="1:32" x14ac:dyDescent="0.25">
      <c r="A44" s="402"/>
      <c r="B44" s="441"/>
      <c r="C44" s="441"/>
      <c r="D44" s="441"/>
      <c r="E44" s="441"/>
      <c r="F44" s="441"/>
      <c r="G44" s="441"/>
      <c r="H44" s="441"/>
      <c r="I44" s="441"/>
      <c r="J44" s="249"/>
      <c r="K44" s="249"/>
      <c r="L44" s="249"/>
      <c r="M44" s="249"/>
      <c r="N44" s="249"/>
      <c r="O44" s="249"/>
      <c r="P44" s="249"/>
      <c r="Q44" s="249"/>
      <c r="R44" s="137"/>
      <c r="S44" s="137"/>
      <c r="T44" s="137"/>
      <c r="U44" s="137"/>
      <c r="V44" s="137"/>
      <c r="W44" s="137"/>
      <c r="X44" s="137"/>
      <c r="Y44" s="137"/>
      <c r="Z44" s="137"/>
      <c r="AA44" s="137"/>
      <c r="AB44" s="137"/>
      <c r="AC44" s="137"/>
      <c r="AD44" s="137"/>
      <c r="AE44" s="137"/>
      <c r="AF44" s="137"/>
    </row>
    <row r="45" spans="1:32" ht="13.5" customHeight="1" x14ac:dyDescent="0.25">
      <c r="A45" s="402" t="s">
        <v>179</v>
      </c>
      <c r="B45" s="441" t="s">
        <v>403</v>
      </c>
      <c r="C45" s="441"/>
      <c r="D45" s="441"/>
      <c r="E45" s="441"/>
      <c r="F45" s="441"/>
      <c r="G45" s="441"/>
      <c r="H45" s="441"/>
      <c r="I45" s="441"/>
      <c r="J45" s="666" t="s">
        <v>298</v>
      </c>
      <c r="K45" s="131"/>
      <c r="L45" s="131"/>
      <c r="M45" s="131"/>
      <c r="N45" s="131"/>
      <c r="O45" s="131"/>
      <c r="P45" s="131"/>
      <c r="Q45" s="131"/>
      <c r="R45" s="668" t="s">
        <v>305</v>
      </c>
      <c r="S45" s="131"/>
      <c r="T45" s="131"/>
      <c r="U45" s="131"/>
      <c r="V45" s="131"/>
      <c r="W45" s="666" t="s">
        <v>303</v>
      </c>
      <c r="X45" s="131"/>
      <c r="Y45" s="131"/>
      <c r="Z45" s="131"/>
      <c r="AA45" s="131"/>
      <c r="AB45" s="666" t="s">
        <v>304</v>
      </c>
      <c r="AC45" s="131"/>
      <c r="AD45" s="131"/>
      <c r="AE45" s="131"/>
      <c r="AF45" s="131"/>
    </row>
    <row r="46" spans="1:32" ht="13.5" customHeight="1" x14ac:dyDescent="0.25">
      <c r="A46" s="402"/>
      <c r="B46" s="441"/>
      <c r="C46" s="441"/>
      <c r="D46" s="441"/>
      <c r="E46" s="441"/>
      <c r="F46" s="441"/>
      <c r="G46" s="441"/>
      <c r="H46" s="441"/>
      <c r="I46" s="44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row>
    <row r="47" spans="1:32" ht="13.5" customHeight="1" x14ac:dyDescent="0.25">
      <c r="A47" s="402"/>
      <c r="B47" s="441"/>
      <c r="C47" s="441"/>
      <c r="D47" s="441"/>
      <c r="E47" s="441"/>
      <c r="F47" s="441"/>
      <c r="G47" s="441"/>
      <c r="H47" s="441"/>
      <c r="I47" s="44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row>
    <row r="48" spans="1:32" ht="13.5" customHeight="1" x14ac:dyDescent="0.25">
      <c r="A48" s="402"/>
      <c r="B48" s="441"/>
      <c r="C48" s="441"/>
      <c r="D48" s="441"/>
      <c r="E48" s="441"/>
      <c r="F48" s="441"/>
      <c r="G48" s="441"/>
      <c r="H48" s="441"/>
      <c r="I48" s="44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row>
    <row r="49" spans="1:32" ht="13.5" customHeight="1" x14ac:dyDescent="0.25">
      <c r="A49" s="402"/>
      <c r="B49" s="441"/>
      <c r="C49" s="441"/>
      <c r="D49" s="441"/>
      <c r="E49" s="441"/>
      <c r="F49" s="441"/>
      <c r="G49" s="441"/>
      <c r="H49" s="441"/>
      <c r="I49" s="44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row>
    <row r="50" spans="1:32" ht="11.25" customHeight="1" x14ac:dyDescent="0.25">
      <c r="A50" s="402" t="s">
        <v>76</v>
      </c>
      <c r="B50" s="661" t="s">
        <v>404</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row>
    <row r="51" spans="1:32" ht="11.25" customHeight="1" x14ac:dyDescent="0.25">
      <c r="A51" s="402"/>
      <c r="B51" s="661"/>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row>
    <row r="52" spans="1:32" ht="3.75" customHeight="1" x14ac:dyDescent="0.25">
      <c r="A52" s="402" t="s">
        <v>202</v>
      </c>
      <c r="B52" s="634" t="s">
        <v>306</v>
      </c>
      <c r="C52" s="634"/>
      <c r="D52" s="634"/>
      <c r="E52" s="634" t="s">
        <v>405</v>
      </c>
      <c r="F52" s="634"/>
      <c r="G52" s="634"/>
      <c r="H52" s="634"/>
      <c r="I52" s="634"/>
      <c r="J52" s="634"/>
      <c r="K52" s="634"/>
      <c r="L52" s="634"/>
      <c r="M52" s="634" t="s">
        <v>407</v>
      </c>
      <c r="N52" s="634"/>
      <c r="O52" s="634"/>
      <c r="P52" s="634"/>
      <c r="Q52" s="634"/>
      <c r="R52" s="634"/>
      <c r="S52" s="634"/>
      <c r="T52" s="634"/>
      <c r="U52" s="634"/>
      <c r="V52" s="634"/>
      <c r="W52" s="634"/>
      <c r="X52" s="634"/>
      <c r="Y52" s="634"/>
      <c r="Z52" s="634"/>
      <c r="AA52" s="634" t="s">
        <v>406</v>
      </c>
      <c r="AB52" s="634"/>
      <c r="AC52" s="634"/>
      <c r="AD52" s="634"/>
      <c r="AE52" s="634"/>
      <c r="AF52" s="634"/>
    </row>
    <row r="53" spans="1:32" ht="3.75" customHeight="1" x14ac:dyDescent="0.25">
      <c r="A53" s="402"/>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row>
    <row r="54" spans="1:32" ht="3.75" customHeight="1" x14ac:dyDescent="0.25">
      <c r="A54" s="402"/>
      <c r="B54" s="634"/>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row>
    <row r="55" spans="1:32" ht="13.5" customHeight="1" x14ac:dyDescent="0.25">
      <c r="A55" s="402"/>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row>
    <row r="56" spans="1:32" ht="13.5" customHeight="1" x14ac:dyDescent="0.25">
      <c r="A56" s="402"/>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row>
    <row r="57" spans="1:32" x14ac:dyDescent="0.25">
      <c r="A57" s="402"/>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row>
    <row r="58" spans="1:32" ht="13.5" customHeight="1" x14ac:dyDescent="0.25">
      <c r="A58" s="402"/>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row>
    <row r="59" spans="1:32" x14ac:dyDescent="0.25">
      <c r="A59" s="402"/>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row>
    <row r="60" spans="1:32" x14ac:dyDescent="0.25">
      <c r="A60" s="113"/>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1"/>
    </row>
    <row r="61" spans="1:32" ht="15" customHeight="1" x14ac:dyDescent="0.25">
      <c r="A61" s="338" t="s">
        <v>308</v>
      </c>
      <c r="B61" s="253" t="s">
        <v>408</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5"/>
    </row>
    <row r="62" spans="1:32" x14ac:dyDescent="0.25">
      <c r="A62" s="339"/>
      <c r="B62" s="256"/>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8"/>
    </row>
    <row r="63" spans="1:32" x14ac:dyDescent="0.25">
      <c r="A63" s="402" t="s">
        <v>309</v>
      </c>
      <c r="B63" s="259" t="s">
        <v>409</v>
      </c>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row>
    <row r="64" spans="1:32" x14ac:dyDescent="0.25">
      <c r="A64" s="402"/>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row>
    <row r="65" spans="1:32" x14ac:dyDescent="0.25">
      <c r="A65" s="402"/>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x14ac:dyDescent="0.25">
      <c r="A66" s="334" t="s">
        <v>310</v>
      </c>
      <c r="B66" s="259" t="s">
        <v>410</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x14ac:dyDescent="0.25">
      <c r="A67" s="334"/>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x14ac:dyDescent="0.25">
      <c r="A68" s="334"/>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x14ac:dyDescent="0.25">
      <c r="A69" s="334" t="s">
        <v>311</v>
      </c>
      <c r="B69" s="259" t="s">
        <v>411</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x14ac:dyDescent="0.25">
      <c r="A70" s="334"/>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row>
    <row r="71" spans="1:32" x14ac:dyDescent="0.25">
      <c r="A71" s="334"/>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row>
    <row r="72" spans="1:32" x14ac:dyDescent="0.25">
      <c r="A72" s="334" t="s">
        <v>345</v>
      </c>
      <c r="B72" s="259" t="s">
        <v>412</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x14ac:dyDescent="0.25">
      <c r="A73" s="334"/>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x14ac:dyDescent="0.25">
      <c r="A74" s="334"/>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2" x14ac:dyDescent="0.25">
      <c r="A75" s="334"/>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row>
    <row r="76" spans="1:32" x14ac:dyDescent="0.25">
      <c r="A76" s="44" t="s">
        <v>347</v>
      </c>
      <c r="B76" s="259" t="s">
        <v>413</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x14ac:dyDescent="0.25">
      <c r="A77" s="57"/>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row>
    <row r="78" spans="1:32" x14ac:dyDescent="0.25">
      <c r="F78" s="665" t="s">
        <v>424</v>
      </c>
      <c r="G78" s="665"/>
      <c r="H78" s="665"/>
      <c r="I78" s="665"/>
      <c r="J78" s="665"/>
      <c r="K78" s="665"/>
      <c r="L78" s="665"/>
      <c r="M78" s="665"/>
      <c r="N78" s="665"/>
      <c r="O78" s="665"/>
      <c r="P78" s="665"/>
      <c r="Q78" s="665"/>
      <c r="R78" s="665"/>
      <c r="S78" s="665"/>
      <c r="T78" s="665"/>
      <c r="U78" s="665"/>
      <c r="V78" s="665"/>
      <c r="W78" s="665"/>
      <c r="X78" s="665"/>
      <c r="Y78" s="665"/>
      <c r="Z78" s="665"/>
    </row>
    <row r="79" spans="1:32" x14ac:dyDescent="0.25">
      <c r="F79" s="59"/>
      <c r="G79" s="59"/>
      <c r="H79" s="59"/>
      <c r="I79" s="59"/>
      <c r="J79" s="59"/>
      <c r="K79" s="59"/>
      <c r="L79" s="59"/>
      <c r="M79" s="59"/>
      <c r="N79" s="59"/>
      <c r="O79" s="59"/>
      <c r="P79" s="59"/>
      <c r="Q79" s="59"/>
      <c r="R79" s="59"/>
      <c r="S79" s="59"/>
      <c r="T79" s="59"/>
      <c r="U79" s="59"/>
      <c r="V79" s="59"/>
      <c r="W79" s="59"/>
      <c r="X79" s="59"/>
      <c r="Y79" s="59"/>
      <c r="Z79" s="59"/>
    </row>
    <row r="80" spans="1:32" x14ac:dyDescent="0.25">
      <c r="A80" s="474" t="s">
        <v>176</v>
      </c>
      <c r="B80" s="259" t="s">
        <v>425</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x14ac:dyDescent="0.25">
      <c r="A81" s="474"/>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x14ac:dyDescent="0.25">
      <c r="A82" s="474" t="s">
        <v>182</v>
      </c>
      <c r="B82" s="259" t="s">
        <v>426</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x14ac:dyDescent="0.25">
      <c r="A83" s="474"/>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x14ac:dyDescent="0.25">
      <c r="A84" s="474" t="s">
        <v>183</v>
      </c>
      <c r="B84" s="259" t="s">
        <v>427</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x14ac:dyDescent="0.25">
      <c r="A85" s="474"/>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x14ac:dyDescent="0.25">
      <c r="A86" s="474"/>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row r="87" spans="1:32" x14ac:dyDescent="0.25">
      <c r="A87" s="474" t="s">
        <v>190</v>
      </c>
      <c r="B87" s="259" t="s">
        <v>428</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row>
    <row r="88" spans="1:32" x14ac:dyDescent="0.25">
      <c r="A88" s="474"/>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row>
    <row r="89" spans="1:32" x14ac:dyDescent="0.25">
      <c r="A89" s="474"/>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row>
    <row r="90" spans="1:32" x14ac:dyDescent="0.25">
      <c r="A90" s="474" t="s">
        <v>191</v>
      </c>
      <c r="B90" s="661" t="s">
        <v>429</v>
      </c>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row>
    <row r="91" spans="1:32" x14ac:dyDescent="0.25">
      <c r="A91" s="474"/>
      <c r="B91" s="661"/>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row>
    <row r="92" spans="1:32" x14ac:dyDescent="0.25">
      <c r="A92" s="474"/>
      <c r="B92" s="661"/>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row>
  </sheetData>
  <sheetProtection algorithmName="SHA-512" hashValue="oBrSjWVmKSaSjPOS86EFCdz0Ys7hKItOzrWaHhYzwdPIsiC3X7duZRnyWfHE3COCXNzgS3MvH6rkhjenfu+4Tg==" saltValue="F7V7KrW3BEaCdFkyCDVS7Q==" spinCount="100000" sheet="1" objects="1" scenarios="1"/>
  <mergeCells count="73">
    <mergeCell ref="E1:AF1"/>
    <mergeCell ref="A87:A89"/>
    <mergeCell ref="B87:AF89"/>
    <mergeCell ref="A90:A92"/>
    <mergeCell ref="B90:AF92"/>
    <mergeCell ref="F78:Z78"/>
    <mergeCell ref="A80:A81"/>
    <mergeCell ref="B80:AF81"/>
    <mergeCell ref="A82:A83"/>
    <mergeCell ref="B82:AF83"/>
    <mergeCell ref="A84:A86"/>
    <mergeCell ref="B84:AF86"/>
    <mergeCell ref="A69:A71"/>
    <mergeCell ref="B69:AF71"/>
    <mergeCell ref="A72:A75"/>
    <mergeCell ref="B72:AF75"/>
    <mergeCell ref="B76:AF76"/>
    <mergeCell ref="A61:A62"/>
    <mergeCell ref="B61:AF62"/>
    <mergeCell ref="A63:A65"/>
    <mergeCell ref="B63:AF65"/>
    <mergeCell ref="A66:A68"/>
    <mergeCell ref="B66:AF68"/>
    <mergeCell ref="A50:A51"/>
    <mergeCell ref="B50:AF51"/>
    <mergeCell ref="A52:A59"/>
    <mergeCell ref="B52:D59"/>
    <mergeCell ref="E52:L59"/>
    <mergeCell ref="M52:Z59"/>
    <mergeCell ref="AA52:AF59"/>
    <mergeCell ref="AB45:AF49"/>
    <mergeCell ref="A42:A44"/>
    <mergeCell ref="B42:I44"/>
    <mergeCell ref="J42:Q44"/>
    <mergeCell ref="R42:V44"/>
    <mergeCell ref="W42:AA44"/>
    <mergeCell ref="AB42:AF44"/>
    <mergeCell ref="A45:A49"/>
    <mergeCell ref="B45:I49"/>
    <mergeCell ref="J45:Q49"/>
    <mergeCell ref="R45:V49"/>
    <mergeCell ref="W45:AA49"/>
    <mergeCell ref="A39:A41"/>
    <mergeCell ref="B39:I41"/>
    <mergeCell ref="J39:Q41"/>
    <mergeCell ref="R39:V41"/>
    <mergeCell ref="W39:AA41"/>
    <mergeCell ref="AB39:AF41"/>
    <mergeCell ref="B30:AF31"/>
    <mergeCell ref="P33:W34"/>
    <mergeCell ref="X33:AF34"/>
    <mergeCell ref="P35:W35"/>
    <mergeCell ref="X35:AF35"/>
    <mergeCell ref="B37:T37"/>
    <mergeCell ref="B25:AF28"/>
    <mergeCell ref="C10:L10"/>
    <mergeCell ref="M10:S10"/>
    <mergeCell ref="T10:X10"/>
    <mergeCell ref="Y10:AF10"/>
    <mergeCell ref="T11:AF11"/>
    <mergeCell ref="B13:AF16"/>
    <mergeCell ref="C18:AF18"/>
    <mergeCell ref="C19:AF19"/>
    <mergeCell ref="B21:H21"/>
    <mergeCell ref="I21:AF22"/>
    <mergeCell ref="J23:AF23"/>
    <mergeCell ref="C9:H9"/>
    <mergeCell ref="I9:AF9"/>
    <mergeCell ref="B3:AE3"/>
    <mergeCell ref="B5:AE5"/>
    <mergeCell ref="B7:L7"/>
    <mergeCell ref="C8:H8"/>
    <mergeCell ref="I8:AF8"/>
  </mergeCells>
  <hyperlinks>
    <hyperlink ref="J42" r:id="rId1" xr:uid="{00000000-0004-0000-0800-000000000000}"/>
    <hyperlink ref="R42" r:id="rId2" xr:uid="{00000000-0004-0000-0800-000001000000}"/>
    <hyperlink ref="W42" r:id="rId3" xr:uid="{00000000-0004-0000-0800-000002000000}"/>
    <hyperlink ref="AB42" r:id="rId4" xr:uid="{00000000-0004-0000-0800-000003000000}"/>
    <hyperlink ref="J45" r:id="rId5" xr:uid="{00000000-0004-0000-0800-000004000000}"/>
    <hyperlink ref="R45" r:id="rId6" xr:uid="{00000000-0004-0000-0800-000005000000}"/>
    <hyperlink ref="W45" r:id="rId7" xr:uid="{00000000-0004-0000-0800-000006000000}"/>
    <hyperlink ref="AB45" r:id="rId8" xr:uid="{00000000-0004-0000-0800-000007000000}"/>
  </hyperlinks>
  <pageMargins left="0.70866141732283472" right="0.70866141732283472" top="1.4173228346456694" bottom="0.98425196850393704" header="0.19685039370078741" footer="0.19685039370078741"/>
  <pageSetup paperSize="9" orientation="portrait" r:id="rId9"/>
  <headerFooter>
    <oddHeader>&amp;L&amp;"-,Pogrubiony"&amp;10&amp;U
Formularz F8.3-S+; Upoważnienie do wystąpienia z wnioskiem do BID InfoMonitor dla Małżonka Pożyczkobiorcy-konsument; wyd. 1 z dn. 01.03.2023&amp;C&amp;G</oddHeader>
    <oddFooter>&amp;C&amp;9Stowarzyszenie "Samorządowe Centrum Przedsiębiorczości i Rozwoju" w Suchej Beskidzkiej
Ul Mickiewicza 175; 34 - 200 Sucha Beskidzka
www.funduszemalopolska.pl;    e-mail: sekretariat@funduszemalopolska.pl
tel:     33 874 11 03&amp;R&amp;9&amp;P</oddFooter>
  </headerFooter>
  <legacyDrawingHF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Nazwane zakresy</vt:lpstr>
      </vt:variant>
      <vt:variant>
        <vt:i4>9</vt:i4>
      </vt:variant>
    </vt:vector>
  </HeadingPairs>
  <TitlesOfParts>
    <vt:vector size="30" baseType="lpstr">
      <vt:lpstr>03. Formularz Wniosku </vt:lpstr>
      <vt:lpstr>04. Prognozy finansowe</vt:lpstr>
      <vt:lpstr>05. Oświadczenia</vt:lpstr>
      <vt:lpstr>06. Oświadczenie o MŚP</vt:lpstr>
      <vt:lpstr>09. Kwestionariusz osobisty wn</vt:lpstr>
      <vt:lpstr>09. Kwestionariusz osobisty por</vt:lpstr>
      <vt:lpstr>07. BIG wnioskodawca firma</vt:lpstr>
      <vt:lpstr>08. BIG wnioskodawca konsument</vt:lpstr>
      <vt:lpstr>08. BIG małżonek wnioskodawcy</vt:lpstr>
      <vt:lpstr>07. BIG poręczyciel firma</vt:lpstr>
      <vt:lpstr>08. BIG poręczyciel konsument</vt:lpstr>
      <vt:lpstr>08. BIG małżonek poręczyciela</vt:lpstr>
      <vt:lpstr>10. Klauzula informacyjna</vt:lpstr>
      <vt:lpstr>Lista sprawdzająca</vt:lpstr>
      <vt:lpstr>Osoby do podpisania umowy</vt:lpstr>
      <vt:lpstr>Arkusz oceny wniosku</vt:lpstr>
      <vt:lpstr>Wyliczenia do ratingu</vt:lpstr>
      <vt:lpstr>Rejestr</vt:lpstr>
      <vt:lpstr>wzór</vt:lpstr>
      <vt:lpstr>Rating</vt:lpstr>
      <vt:lpstr>Arkusz2</vt:lpstr>
      <vt:lpstr>bra</vt:lpstr>
      <vt:lpstr>cel</vt:lpstr>
      <vt:lpstr>DZIAŁA</vt:lpstr>
      <vt:lpstr>MSP</vt:lpstr>
      <vt:lpstr>niedot</vt:lpstr>
      <vt:lpstr>POWI</vt:lpstr>
      <vt:lpstr>sektor</vt:lpstr>
      <vt:lpstr>TAKNIE</vt:lpstr>
      <vt:lpstr>WOJE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Stasik</dc:creator>
  <cp:lastModifiedBy>kpaja</cp:lastModifiedBy>
  <cp:lastPrinted>2023-03-01T12:05:11Z</cp:lastPrinted>
  <dcterms:created xsi:type="dcterms:W3CDTF">2022-03-30T06:27:07Z</dcterms:created>
  <dcterms:modified xsi:type="dcterms:W3CDTF">2023-03-01T12:07:15Z</dcterms:modified>
</cp:coreProperties>
</file>